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autoCompressPictures="0" defaultThemeVersion="124226"/>
  <mc:AlternateContent xmlns:mc="http://schemas.openxmlformats.org/markup-compatibility/2006">
    <mc:Choice Requires="x15">
      <x15ac:absPath xmlns:x15ac="http://schemas.microsoft.com/office/spreadsheetml/2010/11/ac" url="C:\Users\158076\"/>
    </mc:Choice>
  </mc:AlternateContent>
  <xr:revisionPtr revIDLastSave="0" documentId="8_{8CE16F24-7BC0-483C-8AB8-BDA078E71F5A}" xr6:coauthVersionLast="47" xr6:coauthVersionMax="47" xr10:uidLastSave="{00000000-0000-0000-0000-000000000000}"/>
  <bookViews>
    <workbookView xWindow="-120" yWindow="-120" windowWidth="51840" windowHeight="21120" xr2:uid="{00000000-000D-0000-FFFF-FFFF00000000}"/>
  </bookViews>
  <sheets>
    <sheet name="TLEQualitativeReport" sheetId="1" r:id="rId1"/>
    <sheet name="PLFocus_List" sheetId="6" state="hidden" r:id="rId2"/>
    <sheet name="Domain_Wide" sheetId="3" state="hidden" r:id="rId3"/>
    <sheet name="Indicator_Wide" sheetId="4" state="hidden" r:id="rId4"/>
    <sheet name="IndDomain_Wide" sheetId="5" state="hidden" r:id="rId5"/>
  </sheets>
  <definedNames>
    <definedName name="_xlnm._FilterDatabase" localSheetId="1" hidden="1">PLFocus_List!#REF!</definedName>
    <definedName name="CompletionOfFocus">Domain_Wide!$V$2:$V$5</definedName>
    <definedName name="FocusedMarzanoDistrictLeader">PLFocus_List!$N$2:$N$22</definedName>
    <definedName name="MarzanoDistrictLeader">PLFocus_List!$M$2:$M$23</definedName>
    <definedName name="MarzanoFocusedNonClassroomTeacher">PLFocus_List!$P$2:$P$19</definedName>
    <definedName name="MarzanoFocusLeader">PLFocus_List!$L$2:$L$23</definedName>
    <definedName name="MarzanoFocusTeacher">PLFocus_List!$B$2:$B$25</definedName>
    <definedName name="MarzanoLeader">PLFocus_List!$C$2:$C$26</definedName>
    <definedName name="MarzanoNonClassroomTeacher">PLFocus_List!$O$2:$O$32</definedName>
    <definedName name="MarzanoTeacher">PLFocus_List!$A$2:$A$62</definedName>
    <definedName name="McRELPrincipal">PLFocus_List!$K$2:$K$23</definedName>
    <definedName name="Model">Domain_Wide!$A$2:$A$22</definedName>
    <definedName name="TulsaCounselor">PLFocus_List!$G$2:$G$16</definedName>
    <definedName name="TulsaDean">PLFocus_List!$F$2:$F$14</definedName>
    <definedName name="TulsaLibrarian">PLFocus_List!$J$2:$J$23</definedName>
    <definedName name="TulsaNurse">PLFocus_List!$E$2:$E$14</definedName>
    <definedName name="TulsaSDT">PLFocus_List!$H$2:$H$13</definedName>
    <definedName name="TulsaSLPathSchPsych">PLFocus_List!$I$2:$I$15</definedName>
    <definedName name="TulsaTeacher">PLFocus_List!$D$2:$D$22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1" l="1"/>
  <c r="P2" i="1"/>
  <c r="M2"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X22" i="1"/>
  <c r="FW22" i="1"/>
  <c r="FV22" i="1"/>
  <c r="FU22" i="1"/>
  <c r="FT22" i="1"/>
  <c r="FS22" i="1"/>
  <c r="FR22" i="1"/>
  <c r="FQ22" i="1"/>
  <c r="FP22" i="1"/>
  <c r="FO22" i="1"/>
  <c r="FN22" i="1"/>
  <c r="FM22" i="1"/>
  <c r="FL22" i="1"/>
  <c r="FK22" i="1"/>
  <c r="FJ22" i="1"/>
  <c r="FI22" i="1"/>
  <c r="FH22" i="1"/>
  <c r="FG22" i="1"/>
  <c r="FF22" i="1"/>
  <c r="FE22" i="1"/>
  <c r="FD22" i="1"/>
  <c r="FC22" i="1"/>
  <c r="FB22" i="1"/>
  <c r="FA22" i="1"/>
  <c r="EZ22" i="1"/>
  <c r="EY22" i="1"/>
  <c r="EX22" i="1"/>
  <c r="EW22" i="1"/>
  <c r="EV22" i="1"/>
  <c r="EU22" i="1"/>
  <c r="ET22" i="1"/>
  <c r="ES22" i="1"/>
  <c r="ER22" i="1"/>
  <c r="EQ22" i="1"/>
  <c r="EP22" i="1"/>
  <c r="EO22" i="1"/>
  <c r="EN22" i="1"/>
  <c r="EM22" i="1"/>
  <c r="EL22" i="1"/>
  <c r="EK22" i="1"/>
  <c r="EJ22" i="1"/>
  <c r="EI22" i="1"/>
  <c r="EH22" i="1"/>
  <c r="EG22" i="1"/>
  <c r="EF22" i="1"/>
  <c r="EE22" i="1"/>
  <c r="ED22" i="1"/>
  <c r="EC22" i="1"/>
  <c r="EB22" i="1"/>
  <c r="EA22" i="1"/>
  <c r="DZ22" i="1"/>
  <c r="DY22" i="1"/>
  <c r="DX22" i="1"/>
  <c r="DW22" i="1"/>
  <c r="DV22" i="1"/>
  <c r="DU22" i="1"/>
  <c r="DT22" i="1"/>
  <c r="DS22" i="1"/>
  <c r="DR22" i="1"/>
  <c r="DQ22" i="1"/>
  <c r="DP22" i="1"/>
  <c r="DO22" i="1"/>
  <c r="DN22" i="1"/>
  <c r="DM22" i="1"/>
  <c r="DL22" i="1"/>
  <c r="DK22" i="1"/>
  <c r="DJ22" i="1"/>
  <c r="DI22" i="1"/>
  <c r="DH22" i="1"/>
  <c r="DG22" i="1"/>
  <c r="DF22" i="1"/>
  <c r="DE22" i="1"/>
  <c r="DD22" i="1"/>
  <c r="DC22" i="1"/>
  <c r="DB22" i="1"/>
  <c r="DA22" i="1"/>
  <c r="CZ22" i="1"/>
  <c r="CY22" i="1"/>
  <c r="CX22" i="1"/>
  <c r="CW22" i="1"/>
  <c r="CV22" i="1"/>
  <c r="CU22" i="1"/>
  <c r="CT22" i="1"/>
  <c r="CS22" i="1"/>
  <c r="CR22" i="1"/>
  <c r="CQ22" i="1"/>
  <c r="CP22" i="1"/>
  <c r="CO22" i="1"/>
  <c r="CN22" i="1"/>
  <c r="CM22" i="1"/>
  <c r="CL22" i="1"/>
  <c r="CK22" i="1"/>
  <c r="CJ22" i="1"/>
  <c r="CI22" i="1"/>
  <c r="CH22" i="1"/>
  <c r="CG22"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D22" i="1"/>
  <c r="AC22" i="1"/>
  <c r="AB22" i="1"/>
  <c r="AA22" i="1"/>
  <c r="Z22" i="1"/>
  <c r="Y22" i="1"/>
  <c r="X22" i="1"/>
  <c r="W22" i="1"/>
  <c r="V22" i="1"/>
  <c r="U22" i="1"/>
  <c r="T22" i="1"/>
  <c r="S22" i="1"/>
  <c r="R22" i="1"/>
  <c r="Q22" i="1"/>
  <c r="P22" i="1"/>
  <c r="O22" i="1"/>
  <c r="N22" i="1"/>
  <c r="M22" i="1"/>
  <c r="L22" i="1"/>
  <c r="K22"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X21" i="1"/>
  <c r="FW21" i="1"/>
  <c r="FV21" i="1"/>
  <c r="FU21" i="1"/>
  <c r="FT21" i="1"/>
  <c r="FS21" i="1"/>
  <c r="FR21" i="1"/>
  <c r="FQ21" i="1"/>
  <c r="FP21" i="1"/>
  <c r="FO21" i="1"/>
  <c r="FN21" i="1"/>
  <c r="FM21" i="1"/>
  <c r="FL21" i="1"/>
  <c r="FK21" i="1"/>
  <c r="FJ21" i="1"/>
  <c r="FI21" i="1"/>
  <c r="FH21" i="1"/>
  <c r="FG21" i="1"/>
  <c r="FF21" i="1"/>
  <c r="FE21" i="1"/>
  <c r="FD21" i="1"/>
  <c r="FC21" i="1"/>
  <c r="FB21" i="1"/>
  <c r="FA21" i="1"/>
  <c r="EZ21" i="1"/>
  <c r="EY21" i="1"/>
  <c r="EX21" i="1"/>
  <c r="EW21" i="1"/>
  <c r="EV21" i="1"/>
  <c r="EU21" i="1"/>
  <c r="ET21" i="1"/>
  <c r="ES21" i="1"/>
  <c r="ER21" i="1"/>
  <c r="EQ21" i="1"/>
  <c r="EP21" i="1"/>
  <c r="EO21" i="1"/>
  <c r="EN21" i="1"/>
  <c r="EM21" i="1"/>
  <c r="EL21" i="1"/>
  <c r="EK21" i="1"/>
  <c r="EJ21" i="1"/>
  <c r="EI21" i="1"/>
  <c r="EH21" i="1"/>
  <c r="EG21" i="1"/>
  <c r="EF21" i="1"/>
  <c r="EE21" i="1"/>
  <c r="ED21" i="1"/>
  <c r="EC21" i="1"/>
  <c r="EB21" i="1"/>
  <c r="EA21" i="1"/>
  <c r="DZ21" i="1"/>
  <c r="DY21" i="1"/>
  <c r="DX21" i="1"/>
  <c r="DW21" i="1"/>
  <c r="DV21" i="1"/>
  <c r="DU21" i="1"/>
  <c r="DT21" i="1"/>
  <c r="DS21" i="1"/>
  <c r="DR21" i="1"/>
  <c r="DQ21" i="1"/>
  <c r="DP21" i="1"/>
  <c r="DO21" i="1"/>
  <c r="DN21" i="1"/>
  <c r="DM21" i="1"/>
  <c r="DL21" i="1"/>
  <c r="DK21" i="1"/>
  <c r="DJ21" i="1"/>
  <c r="DI21" i="1"/>
  <c r="DH21" i="1"/>
  <c r="DG21" i="1"/>
  <c r="DF21" i="1"/>
  <c r="DE21" i="1"/>
  <c r="DD21" i="1"/>
  <c r="DC21" i="1"/>
  <c r="DB21" i="1"/>
  <c r="DA21" i="1"/>
  <c r="CZ21" i="1"/>
  <c r="CY21" i="1"/>
  <c r="CX21" i="1"/>
  <c r="CW21" i="1"/>
  <c r="CV21" i="1"/>
  <c r="CU21" i="1"/>
  <c r="CT21" i="1"/>
  <c r="CS21" i="1"/>
  <c r="CR21" i="1"/>
  <c r="CQ21" i="1"/>
  <c r="CP21" i="1"/>
  <c r="CO21"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D21" i="1"/>
  <c r="AC21" i="1"/>
  <c r="AB21" i="1"/>
  <c r="AA21" i="1"/>
  <c r="Z21" i="1"/>
  <c r="Y21" i="1"/>
  <c r="X21" i="1"/>
  <c r="W21" i="1"/>
  <c r="V21" i="1"/>
  <c r="U21" i="1"/>
  <c r="T21" i="1"/>
  <c r="S21" i="1"/>
  <c r="R21" i="1"/>
  <c r="Q21" i="1"/>
  <c r="P21" i="1"/>
  <c r="O21" i="1"/>
  <c r="N21" i="1"/>
  <c r="M21" i="1"/>
  <c r="L21" i="1"/>
  <c r="K21"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X20" i="1"/>
  <c r="FW20" i="1"/>
  <c r="FV20" i="1"/>
  <c r="FU20" i="1"/>
  <c r="FT20" i="1"/>
  <c r="FS20" i="1"/>
  <c r="FR20" i="1"/>
  <c r="FQ20" i="1"/>
  <c r="FP20" i="1"/>
  <c r="FO20" i="1"/>
  <c r="FN20" i="1"/>
  <c r="FM20" i="1"/>
  <c r="FL20" i="1"/>
  <c r="FK20" i="1"/>
  <c r="FJ20" i="1"/>
  <c r="FI20" i="1"/>
  <c r="FH20" i="1"/>
  <c r="FG20" i="1"/>
  <c r="FF20" i="1"/>
  <c r="FE20" i="1"/>
  <c r="FD20" i="1"/>
  <c r="FC20" i="1"/>
  <c r="FB20" i="1"/>
  <c r="FA20" i="1"/>
  <c r="EZ20" i="1"/>
  <c r="EY20" i="1"/>
  <c r="EX20" i="1"/>
  <c r="EW20" i="1"/>
  <c r="EV20" i="1"/>
  <c r="EU20" i="1"/>
  <c r="ET20" i="1"/>
  <c r="ES20" i="1"/>
  <c r="ER20" i="1"/>
  <c r="EQ20" i="1"/>
  <c r="EP20" i="1"/>
  <c r="EO20" i="1"/>
  <c r="EN20" i="1"/>
  <c r="EM20" i="1"/>
  <c r="EL20" i="1"/>
  <c r="EK20" i="1"/>
  <c r="EJ20" i="1"/>
  <c r="EI20" i="1"/>
  <c r="EH20" i="1"/>
  <c r="EG20" i="1"/>
  <c r="EF20" i="1"/>
  <c r="EE20" i="1"/>
  <c r="ED20" i="1"/>
  <c r="EC20" i="1"/>
  <c r="EB20" i="1"/>
  <c r="EA20" i="1"/>
  <c r="DZ20" i="1"/>
  <c r="DY20" i="1"/>
  <c r="DX20" i="1"/>
  <c r="DW20" i="1"/>
  <c r="DV20" i="1"/>
  <c r="DU20" i="1"/>
  <c r="DT20" i="1"/>
  <c r="DS20" i="1"/>
  <c r="DR20" i="1"/>
  <c r="DQ20" i="1"/>
  <c r="DP20" i="1"/>
  <c r="DO20" i="1"/>
  <c r="DN20" i="1"/>
  <c r="DM20" i="1"/>
  <c r="DL20" i="1"/>
  <c r="DK20" i="1"/>
  <c r="DJ20" i="1"/>
  <c r="DI20" i="1"/>
  <c r="DH20" i="1"/>
  <c r="DG20" i="1"/>
  <c r="DF20" i="1"/>
  <c r="DE20" i="1"/>
  <c r="DD20" i="1"/>
  <c r="DC20" i="1"/>
  <c r="DB20" i="1"/>
  <c r="DA20" i="1"/>
  <c r="CZ20" i="1"/>
  <c r="CY20" i="1"/>
  <c r="CX20" i="1"/>
  <c r="CW20" i="1"/>
  <c r="CV20" i="1"/>
  <c r="CU20" i="1"/>
  <c r="CT20" i="1"/>
  <c r="CS20" i="1"/>
  <c r="CR20" i="1"/>
  <c r="CQ20" i="1"/>
  <c r="CP20" i="1"/>
  <c r="CO20"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D20" i="1"/>
  <c r="AC20" i="1"/>
  <c r="AB20" i="1"/>
  <c r="AA20" i="1"/>
  <c r="Z20" i="1"/>
  <c r="Y20" i="1"/>
  <c r="X20" i="1"/>
  <c r="W20" i="1"/>
  <c r="V20" i="1"/>
  <c r="U20" i="1"/>
  <c r="T20" i="1"/>
  <c r="S20" i="1"/>
  <c r="R20" i="1"/>
  <c r="Q20" i="1"/>
  <c r="P20" i="1"/>
  <c r="O20" i="1"/>
  <c r="N20" i="1"/>
  <c r="M20" i="1"/>
  <c r="L20" i="1"/>
  <c r="K20"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X19" i="1"/>
  <c r="FW19" i="1"/>
  <c r="FV19" i="1"/>
  <c r="FU19" i="1"/>
  <c r="FT19" i="1"/>
  <c r="FS19" i="1"/>
  <c r="FR19" i="1"/>
  <c r="FQ19" i="1"/>
  <c r="FP19" i="1"/>
  <c r="FO19" i="1"/>
  <c r="FN19" i="1"/>
  <c r="FM19" i="1"/>
  <c r="FL19" i="1"/>
  <c r="FK19" i="1"/>
  <c r="FJ19" i="1"/>
  <c r="FI19" i="1"/>
  <c r="FH19" i="1"/>
  <c r="FG19" i="1"/>
  <c r="FF19" i="1"/>
  <c r="FE19" i="1"/>
  <c r="FD19" i="1"/>
  <c r="FC19" i="1"/>
  <c r="FB19" i="1"/>
  <c r="FA19" i="1"/>
  <c r="EZ19" i="1"/>
  <c r="EY19" i="1"/>
  <c r="EX19" i="1"/>
  <c r="EW19" i="1"/>
  <c r="EV19" i="1"/>
  <c r="EU19" i="1"/>
  <c r="ET19" i="1"/>
  <c r="ES19" i="1"/>
  <c r="ER19" i="1"/>
  <c r="EQ19" i="1"/>
  <c r="EP19" i="1"/>
  <c r="EO19" i="1"/>
  <c r="EN19" i="1"/>
  <c r="EM19" i="1"/>
  <c r="EL19" i="1"/>
  <c r="EK19" i="1"/>
  <c r="EJ19" i="1"/>
  <c r="EI19" i="1"/>
  <c r="EH19" i="1"/>
  <c r="EG19" i="1"/>
  <c r="EF19" i="1"/>
  <c r="EE19" i="1"/>
  <c r="ED19" i="1"/>
  <c r="EC19" i="1"/>
  <c r="EB19" i="1"/>
  <c r="EA19" i="1"/>
  <c r="DZ19" i="1"/>
  <c r="DY19" i="1"/>
  <c r="DX19" i="1"/>
  <c r="DW19" i="1"/>
  <c r="DV19" i="1"/>
  <c r="DU19" i="1"/>
  <c r="DT19" i="1"/>
  <c r="DS19" i="1"/>
  <c r="DR19" i="1"/>
  <c r="DQ19" i="1"/>
  <c r="DP19" i="1"/>
  <c r="DO19" i="1"/>
  <c r="DN19" i="1"/>
  <c r="DM19" i="1"/>
  <c r="DL19" i="1"/>
  <c r="DK19" i="1"/>
  <c r="DJ19" i="1"/>
  <c r="DI19" i="1"/>
  <c r="DH19" i="1"/>
  <c r="DG19" i="1"/>
  <c r="DF19" i="1"/>
  <c r="DE19" i="1"/>
  <c r="DD19" i="1"/>
  <c r="DC19" i="1"/>
  <c r="DB19" i="1"/>
  <c r="DA19" i="1"/>
  <c r="CZ19" i="1"/>
  <c r="CY19" i="1"/>
  <c r="CX19" i="1"/>
  <c r="CW19" i="1"/>
  <c r="CV19" i="1"/>
  <c r="CU19" i="1"/>
  <c r="CT19" i="1"/>
  <c r="CS19" i="1"/>
  <c r="CR19" i="1"/>
  <c r="CQ19" i="1"/>
  <c r="CP19" i="1"/>
  <c r="CO19" i="1"/>
  <c r="CN19" i="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G19" i="1"/>
  <c r="AF19" i="1"/>
  <c r="AD19" i="1"/>
  <c r="AC19" i="1"/>
  <c r="AB19" i="1"/>
  <c r="AA19" i="1"/>
  <c r="Z19" i="1"/>
  <c r="Y19" i="1"/>
  <c r="X19" i="1"/>
  <c r="W19" i="1"/>
  <c r="V19" i="1"/>
  <c r="U19" i="1"/>
  <c r="T19" i="1"/>
  <c r="S19" i="1"/>
  <c r="R19" i="1"/>
  <c r="Q19" i="1"/>
  <c r="P19" i="1"/>
  <c r="O19" i="1"/>
  <c r="N19" i="1"/>
  <c r="M19" i="1"/>
  <c r="L19" i="1"/>
  <c r="K19"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X18" i="1"/>
  <c r="FW18" i="1"/>
  <c r="FV18" i="1"/>
  <c r="FU18" i="1"/>
  <c r="FT18" i="1"/>
  <c r="FS18" i="1"/>
  <c r="FR18" i="1"/>
  <c r="FQ18" i="1"/>
  <c r="FP18" i="1"/>
  <c r="FO18" i="1"/>
  <c r="FN18" i="1"/>
  <c r="FM18" i="1"/>
  <c r="FL18" i="1"/>
  <c r="FK18" i="1"/>
  <c r="FJ18" i="1"/>
  <c r="FI18" i="1"/>
  <c r="FH18" i="1"/>
  <c r="FG18" i="1"/>
  <c r="FF18" i="1"/>
  <c r="FE18" i="1"/>
  <c r="FD18" i="1"/>
  <c r="FC18" i="1"/>
  <c r="FB18" i="1"/>
  <c r="FA18" i="1"/>
  <c r="EZ18" i="1"/>
  <c r="EY18" i="1"/>
  <c r="EX18" i="1"/>
  <c r="EW18" i="1"/>
  <c r="EV18" i="1"/>
  <c r="EU18" i="1"/>
  <c r="ET18" i="1"/>
  <c r="ES18" i="1"/>
  <c r="ER18" i="1"/>
  <c r="EQ18" i="1"/>
  <c r="EP18" i="1"/>
  <c r="EO18" i="1"/>
  <c r="EN18" i="1"/>
  <c r="EM18" i="1"/>
  <c r="EL18" i="1"/>
  <c r="EK18" i="1"/>
  <c r="EJ18" i="1"/>
  <c r="EI18" i="1"/>
  <c r="EH18" i="1"/>
  <c r="EG18" i="1"/>
  <c r="EF18" i="1"/>
  <c r="EE18" i="1"/>
  <c r="ED18" i="1"/>
  <c r="EC18" i="1"/>
  <c r="EB18" i="1"/>
  <c r="EA18" i="1"/>
  <c r="DZ18" i="1"/>
  <c r="DY18" i="1"/>
  <c r="DX18" i="1"/>
  <c r="DW18" i="1"/>
  <c r="DV18" i="1"/>
  <c r="DU18" i="1"/>
  <c r="DT18" i="1"/>
  <c r="DS18" i="1"/>
  <c r="DR18" i="1"/>
  <c r="DQ18" i="1"/>
  <c r="DP18" i="1"/>
  <c r="DO18" i="1"/>
  <c r="DN18" i="1"/>
  <c r="DM18" i="1"/>
  <c r="DL18" i="1"/>
  <c r="DK18" i="1"/>
  <c r="DJ18" i="1"/>
  <c r="DI18" i="1"/>
  <c r="DH18" i="1"/>
  <c r="DG18" i="1"/>
  <c r="DF18" i="1"/>
  <c r="DE18" i="1"/>
  <c r="DD18" i="1"/>
  <c r="DC18" i="1"/>
  <c r="DB18" i="1"/>
  <c r="DA18" i="1"/>
  <c r="CZ18" i="1"/>
  <c r="CY18" i="1"/>
  <c r="CX18" i="1"/>
  <c r="CW18" i="1"/>
  <c r="CV18" i="1"/>
  <c r="CU18" i="1"/>
  <c r="CT18" i="1"/>
  <c r="CS18" i="1"/>
  <c r="CR18" i="1"/>
  <c r="CQ18" i="1"/>
  <c r="CP18" i="1"/>
  <c r="CO18"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D18" i="1"/>
  <c r="AC18" i="1"/>
  <c r="AB18" i="1"/>
  <c r="AA18" i="1"/>
  <c r="Z18" i="1"/>
  <c r="Y18" i="1"/>
  <c r="X18" i="1"/>
  <c r="W18" i="1"/>
  <c r="V18" i="1"/>
  <c r="U18" i="1"/>
  <c r="T18" i="1"/>
  <c r="S18" i="1"/>
  <c r="R18" i="1"/>
  <c r="Q18" i="1"/>
  <c r="P18" i="1"/>
  <c r="O18" i="1"/>
  <c r="N18" i="1"/>
  <c r="M18" i="1"/>
  <c r="L18" i="1"/>
  <c r="K18"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X17" i="1"/>
  <c r="FW17" i="1"/>
  <c r="FV17" i="1"/>
  <c r="FU17" i="1"/>
  <c r="FT17" i="1"/>
  <c r="FS17" i="1"/>
  <c r="FR17" i="1"/>
  <c r="FQ17" i="1"/>
  <c r="FP17" i="1"/>
  <c r="FO17" i="1"/>
  <c r="FN17" i="1"/>
  <c r="FM17" i="1"/>
  <c r="FL17" i="1"/>
  <c r="FK17" i="1"/>
  <c r="FJ17" i="1"/>
  <c r="FI17" i="1"/>
  <c r="FH17" i="1"/>
  <c r="FG17" i="1"/>
  <c r="FF17" i="1"/>
  <c r="FE17" i="1"/>
  <c r="FD17" i="1"/>
  <c r="FC17" i="1"/>
  <c r="FB17" i="1"/>
  <c r="FA17" i="1"/>
  <c r="EZ17" i="1"/>
  <c r="EY17" i="1"/>
  <c r="EX17" i="1"/>
  <c r="EW17" i="1"/>
  <c r="EV17" i="1"/>
  <c r="EU17" i="1"/>
  <c r="ET17" i="1"/>
  <c r="ES17" i="1"/>
  <c r="ER17" i="1"/>
  <c r="EQ17" i="1"/>
  <c r="EP17" i="1"/>
  <c r="EO17" i="1"/>
  <c r="EN17" i="1"/>
  <c r="EM17" i="1"/>
  <c r="EL17" i="1"/>
  <c r="EK17" i="1"/>
  <c r="EJ17" i="1"/>
  <c r="EI17" i="1"/>
  <c r="EH17" i="1"/>
  <c r="EG17" i="1"/>
  <c r="EF17" i="1"/>
  <c r="EE17" i="1"/>
  <c r="ED17" i="1"/>
  <c r="EC17" i="1"/>
  <c r="EB17" i="1"/>
  <c r="EA17" i="1"/>
  <c r="DZ17" i="1"/>
  <c r="DY17" i="1"/>
  <c r="DX17" i="1"/>
  <c r="DW17" i="1"/>
  <c r="DV17" i="1"/>
  <c r="DU17" i="1"/>
  <c r="DT17" i="1"/>
  <c r="DS17" i="1"/>
  <c r="DR17" i="1"/>
  <c r="DQ17" i="1"/>
  <c r="DP17" i="1"/>
  <c r="DO17" i="1"/>
  <c r="DN17" i="1"/>
  <c r="DM17" i="1"/>
  <c r="DL17" i="1"/>
  <c r="DK17" i="1"/>
  <c r="DJ17" i="1"/>
  <c r="DI17" i="1"/>
  <c r="DH17" i="1"/>
  <c r="DG17" i="1"/>
  <c r="DF17" i="1"/>
  <c r="DE17" i="1"/>
  <c r="DD17" i="1"/>
  <c r="DC17" i="1"/>
  <c r="DB17" i="1"/>
  <c r="DA17" i="1"/>
  <c r="CZ17" i="1"/>
  <c r="CY17" i="1"/>
  <c r="CX17" i="1"/>
  <c r="CW17" i="1"/>
  <c r="CV17" i="1"/>
  <c r="CU17" i="1"/>
  <c r="CT17" i="1"/>
  <c r="CS17" i="1"/>
  <c r="CR17" i="1"/>
  <c r="CQ17" i="1"/>
  <c r="CP17" i="1"/>
  <c r="CO17"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G17" i="1"/>
  <c r="AF17" i="1"/>
  <c r="AD17" i="1"/>
  <c r="AC17" i="1"/>
  <c r="AB17" i="1"/>
  <c r="AA17" i="1"/>
  <c r="Z17" i="1"/>
  <c r="Y17" i="1"/>
  <c r="X17" i="1"/>
  <c r="W17" i="1"/>
  <c r="V17" i="1"/>
  <c r="U17" i="1"/>
  <c r="T17" i="1"/>
  <c r="S17" i="1"/>
  <c r="R17" i="1"/>
  <c r="Q17" i="1"/>
  <c r="P17" i="1"/>
  <c r="O17" i="1"/>
  <c r="N17" i="1"/>
  <c r="M17" i="1"/>
  <c r="L17" i="1"/>
  <c r="K17"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X16" i="1"/>
  <c r="FW16" i="1"/>
  <c r="FV16" i="1"/>
  <c r="FU16" i="1"/>
  <c r="FT16" i="1"/>
  <c r="FS16" i="1"/>
  <c r="FR16" i="1"/>
  <c r="FQ16" i="1"/>
  <c r="FP16" i="1"/>
  <c r="FO16" i="1"/>
  <c r="FN16" i="1"/>
  <c r="FM16" i="1"/>
  <c r="FL16" i="1"/>
  <c r="FK16" i="1"/>
  <c r="FJ16" i="1"/>
  <c r="FI16" i="1"/>
  <c r="FH16" i="1"/>
  <c r="FG16" i="1"/>
  <c r="FF16" i="1"/>
  <c r="FE16" i="1"/>
  <c r="FD16" i="1"/>
  <c r="FC16" i="1"/>
  <c r="FB16" i="1"/>
  <c r="FA16" i="1"/>
  <c r="EZ16" i="1"/>
  <c r="EY16" i="1"/>
  <c r="EX16" i="1"/>
  <c r="EW16" i="1"/>
  <c r="EV16" i="1"/>
  <c r="EU16" i="1"/>
  <c r="ET16" i="1"/>
  <c r="ES16" i="1"/>
  <c r="ER16" i="1"/>
  <c r="EQ16" i="1"/>
  <c r="EP16" i="1"/>
  <c r="EO16" i="1"/>
  <c r="EN16" i="1"/>
  <c r="EM16" i="1"/>
  <c r="EL16" i="1"/>
  <c r="EK16" i="1"/>
  <c r="EJ16" i="1"/>
  <c r="EI16" i="1"/>
  <c r="EH16" i="1"/>
  <c r="EG16" i="1"/>
  <c r="EF16" i="1"/>
  <c r="EE16" i="1"/>
  <c r="ED16" i="1"/>
  <c r="EC16" i="1"/>
  <c r="EB16" i="1"/>
  <c r="EA16" i="1"/>
  <c r="DZ16" i="1"/>
  <c r="DY16" i="1"/>
  <c r="DX16" i="1"/>
  <c r="DW16" i="1"/>
  <c r="DV16" i="1"/>
  <c r="DU16" i="1"/>
  <c r="DT16" i="1"/>
  <c r="DS16" i="1"/>
  <c r="DR16" i="1"/>
  <c r="DQ16" i="1"/>
  <c r="DP16" i="1"/>
  <c r="DO16" i="1"/>
  <c r="DN16" i="1"/>
  <c r="DM16" i="1"/>
  <c r="DL16" i="1"/>
  <c r="DK16" i="1"/>
  <c r="DJ16" i="1"/>
  <c r="DI16" i="1"/>
  <c r="DH16" i="1"/>
  <c r="DG16" i="1"/>
  <c r="DF16" i="1"/>
  <c r="DE16" i="1"/>
  <c r="DD16" i="1"/>
  <c r="DC16" i="1"/>
  <c r="DB16" i="1"/>
  <c r="DA16" i="1"/>
  <c r="CZ16" i="1"/>
  <c r="CY16" i="1"/>
  <c r="CX16" i="1"/>
  <c r="CW16" i="1"/>
  <c r="CV16" i="1"/>
  <c r="CU16" i="1"/>
  <c r="CT16" i="1"/>
  <c r="CS16" i="1"/>
  <c r="CR16" i="1"/>
  <c r="CQ16" i="1"/>
  <c r="CP16" i="1"/>
  <c r="CO16"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G16" i="1"/>
  <c r="AF16" i="1"/>
  <c r="AD16" i="1"/>
  <c r="AC16" i="1"/>
  <c r="AB16" i="1"/>
  <c r="AA16" i="1"/>
  <c r="Z16" i="1"/>
  <c r="Y16" i="1"/>
  <c r="X16" i="1"/>
  <c r="W16" i="1"/>
  <c r="V16" i="1"/>
  <c r="U16" i="1"/>
  <c r="T16" i="1"/>
  <c r="S16" i="1"/>
  <c r="R16" i="1"/>
  <c r="Q16" i="1"/>
  <c r="P16" i="1"/>
  <c r="O16" i="1"/>
  <c r="N16" i="1"/>
  <c r="M16" i="1"/>
  <c r="L16" i="1"/>
  <c r="K16" i="1"/>
  <c r="HC15" i="1"/>
  <c r="HB15" i="1"/>
  <c r="HA15" i="1"/>
  <c r="GZ15" i="1"/>
  <c r="GY15" i="1"/>
  <c r="GX15" i="1"/>
  <c r="GW15" i="1"/>
  <c r="GV15" i="1"/>
  <c r="GU15" i="1"/>
  <c r="GT15" i="1"/>
  <c r="GS15" i="1"/>
  <c r="GR15" i="1"/>
  <c r="GQ15" i="1"/>
  <c r="GP15" i="1"/>
  <c r="GO15" i="1"/>
  <c r="GN15" i="1"/>
  <c r="GM15" i="1"/>
  <c r="GL15" i="1"/>
  <c r="GK15" i="1"/>
  <c r="GJ15" i="1"/>
  <c r="GI15" i="1"/>
  <c r="GH15" i="1"/>
  <c r="GG15" i="1"/>
  <c r="GF15" i="1"/>
  <c r="GE15" i="1"/>
  <c r="GD15" i="1"/>
  <c r="GC15" i="1"/>
  <c r="GB15" i="1"/>
  <c r="GA15" i="1"/>
  <c r="FZ15" i="1"/>
  <c r="FY15" i="1"/>
  <c r="FX15" i="1"/>
  <c r="FW15" i="1"/>
  <c r="FV15" i="1"/>
  <c r="FU15" i="1"/>
  <c r="FT15" i="1"/>
  <c r="FS15" i="1"/>
  <c r="FR15" i="1"/>
  <c r="FQ15" i="1"/>
  <c r="FP15" i="1"/>
  <c r="FO15" i="1"/>
  <c r="FN15" i="1"/>
  <c r="FM15" i="1"/>
  <c r="FL15" i="1"/>
  <c r="FK15" i="1"/>
  <c r="FJ15" i="1"/>
  <c r="FI15" i="1"/>
  <c r="FH15" i="1"/>
  <c r="FG15" i="1"/>
  <c r="FF15" i="1"/>
  <c r="FE15" i="1"/>
  <c r="FD15" i="1"/>
  <c r="FC15" i="1"/>
  <c r="FB15" i="1"/>
  <c r="FA15" i="1"/>
  <c r="EZ15" i="1"/>
  <c r="EY15" i="1"/>
  <c r="EX15" i="1"/>
  <c r="EW15" i="1"/>
  <c r="EV15" i="1"/>
  <c r="EU15" i="1"/>
  <c r="ET15" i="1"/>
  <c r="ES15" i="1"/>
  <c r="ER15" i="1"/>
  <c r="EQ15" i="1"/>
  <c r="EP15" i="1"/>
  <c r="EO15" i="1"/>
  <c r="EN15" i="1"/>
  <c r="EM15" i="1"/>
  <c r="EL15" i="1"/>
  <c r="EK15" i="1"/>
  <c r="EJ15" i="1"/>
  <c r="EI15" i="1"/>
  <c r="EH15" i="1"/>
  <c r="EG15" i="1"/>
  <c r="EF15" i="1"/>
  <c r="EE15" i="1"/>
  <c r="ED15" i="1"/>
  <c r="EC15" i="1"/>
  <c r="EB15" i="1"/>
  <c r="EA15" i="1"/>
  <c r="DZ15" i="1"/>
  <c r="DY15" i="1"/>
  <c r="DX15" i="1"/>
  <c r="DW15" i="1"/>
  <c r="DV15" i="1"/>
  <c r="DU15" i="1"/>
  <c r="DT15" i="1"/>
  <c r="DS15" i="1"/>
  <c r="DR15" i="1"/>
  <c r="DQ15" i="1"/>
  <c r="DP15" i="1"/>
  <c r="DO15" i="1"/>
  <c r="DN15" i="1"/>
  <c r="DM15" i="1"/>
  <c r="DL15" i="1"/>
  <c r="DK15" i="1"/>
  <c r="DJ15" i="1"/>
  <c r="DI15" i="1"/>
  <c r="DH15" i="1"/>
  <c r="DG15" i="1"/>
  <c r="DF15" i="1"/>
  <c r="DE15" i="1"/>
  <c r="DD15" i="1"/>
  <c r="DC15" i="1"/>
  <c r="DB15" i="1"/>
  <c r="DA15" i="1"/>
  <c r="CZ15" i="1"/>
  <c r="CY15" i="1"/>
  <c r="CX15" i="1"/>
  <c r="CW15" i="1"/>
  <c r="CV15" i="1"/>
  <c r="CU15" i="1"/>
  <c r="CT15" i="1"/>
  <c r="CS15" i="1"/>
  <c r="CR15" i="1"/>
  <c r="CQ15" i="1"/>
  <c r="CP15" i="1"/>
  <c r="CO15"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D15" i="1"/>
  <c r="AC15" i="1"/>
  <c r="AB15" i="1"/>
  <c r="AA15" i="1"/>
  <c r="Z15" i="1"/>
  <c r="Y15" i="1"/>
  <c r="X15" i="1"/>
  <c r="W15" i="1"/>
  <c r="V15" i="1"/>
  <c r="U15" i="1"/>
  <c r="T15" i="1"/>
  <c r="S15" i="1"/>
  <c r="R15" i="1"/>
  <c r="Q15" i="1"/>
  <c r="P15" i="1"/>
  <c r="O15" i="1"/>
  <c r="N15" i="1"/>
  <c r="M15" i="1"/>
  <c r="L15" i="1"/>
  <c r="K15"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DW14" i="1"/>
  <c r="DV14" i="1"/>
  <c r="DU14" i="1"/>
  <c r="DT14" i="1"/>
  <c r="DS14" i="1"/>
  <c r="DR14" i="1"/>
  <c r="DQ14" i="1"/>
  <c r="DP14" i="1"/>
  <c r="DO14" i="1"/>
  <c r="DN14" i="1"/>
  <c r="DM14" i="1"/>
  <c r="DL14" i="1"/>
  <c r="DK14" i="1"/>
  <c r="DJ14" i="1"/>
  <c r="DI14" i="1"/>
  <c r="DH14" i="1"/>
  <c r="DG14" i="1"/>
  <c r="DF14" i="1"/>
  <c r="DE14" i="1"/>
  <c r="DD14" i="1"/>
  <c r="DC14" i="1"/>
  <c r="DB14" i="1"/>
  <c r="DA14" i="1"/>
  <c r="CZ14" i="1"/>
  <c r="CY14" i="1"/>
  <c r="CX14" i="1"/>
  <c r="CW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D14" i="1"/>
  <c r="AC14" i="1"/>
  <c r="AB14" i="1"/>
  <c r="AA14" i="1"/>
  <c r="Z14" i="1"/>
  <c r="Y14" i="1"/>
  <c r="X14" i="1"/>
  <c r="W14" i="1"/>
  <c r="V14" i="1"/>
  <c r="U14" i="1"/>
  <c r="T14" i="1"/>
  <c r="S14" i="1"/>
  <c r="R14" i="1"/>
  <c r="Q14" i="1"/>
  <c r="P14" i="1"/>
  <c r="O14" i="1"/>
  <c r="N14" i="1"/>
  <c r="M14" i="1"/>
  <c r="L14" i="1"/>
  <c r="K14"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DW13" i="1"/>
  <c r="DV13" i="1"/>
  <c r="DU13" i="1"/>
  <c r="DT13" i="1"/>
  <c r="DS13" i="1"/>
  <c r="DR13" i="1"/>
  <c r="DQ13" i="1"/>
  <c r="DP13" i="1"/>
  <c r="DO13" i="1"/>
  <c r="DN13" i="1"/>
  <c r="DM13" i="1"/>
  <c r="DL13" i="1"/>
  <c r="DK13" i="1"/>
  <c r="DJ13" i="1"/>
  <c r="DI13" i="1"/>
  <c r="DH13" i="1"/>
  <c r="DG13" i="1"/>
  <c r="DF13" i="1"/>
  <c r="DE13" i="1"/>
  <c r="DD13" i="1"/>
  <c r="DC13" i="1"/>
  <c r="DB13" i="1"/>
  <c r="DA13" i="1"/>
  <c r="CZ13" i="1"/>
  <c r="CY13" i="1"/>
  <c r="CX13" i="1"/>
  <c r="CW13" i="1"/>
  <c r="CV13" i="1"/>
  <c r="CU13" i="1"/>
  <c r="CT13" i="1"/>
  <c r="CS13" i="1"/>
  <c r="CR13" i="1"/>
  <c r="CQ13" i="1"/>
  <c r="CP13" i="1"/>
  <c r="CO13" i="1"/>
  <c r="CN13" i="1"/>
  <c r="CM13" i="1"/>
  <c r="CL13"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D13" i="1"/>
  <c r="AC13" i="1"/>
  <c r="AB13" i="1"/>
  <c r="AA13" i="1"/>
  <c r="Z13" i="1"/>
  <c r="Y13" i="1"/>
  <c r="X13" i="1"/>
  <c r="W13" i="1"/>
  <c r="V13" i="1"/>
  <c r="U13" i="1"/>
  <c r="T13" i="1"/>
  <c r="S13" i="1"/>
  <c r="R13" i="1"/>
  <c r="Q13" i="1"/>
  <c r="P13" i="1"/>
  <c r="O13" i="1"/>
  <c r="N13" i="1"/>
  <c r="M13" i="1"/>
  <c r="L13" i="1"/>
  <c r="K13" i="1"/>
  <c r="HC12" i="1"/>
  <c r="HB12" i="1"/>
  <c r="HA12" i="1"/>
  <c r="GZ12" i="1"/>
  <c r="GY12" i="1"/>
  <c r="GX12" i="1"/>
  <c r="GW12" i="1"/>
  <c r="GV12" i="1"/>
  <c r="GU12" i="1"/>
  <c r="GT12" i="1"/>
  <c r="GS12" i="1"/>
  <c r="GR12" i="1"/>
  <c r="GQ12" i="1"/>
  <c r="GP12" i="1"/>
  <c r="GO12" i="1"/>
  <c r="GN12" i="1"/>
  <c r="GM12" i="1"/>
  <c r="GL12" i="1"/>
  <c r="GK12" i="1"/>
  <c r="GJ12" i="1"/>
  <c r="GI12" i="1"/>
  <c r="GH12" i="1"/>
  <c r="GG12" i="1"/>
  <c r="GF12" i="1"/>
  <c r="GE12" i="1"/>
  <c r="GD12" i="1"/>
  <c r="GC12" i="1"/>
  <c r="GB12" i="1"/>
  <c r="GA12" i="1"/>
  <c r="FZ12" i="1"/>
  <c r="FY12" i="1"/>
  <c r="FX12" i="1"/>
  <c r="FW12" i="1"/>
  <c r="FV12" i="1"/>
  <c r="FU12" i="1"/>
  <c r="FT12" i="1"/>
  <c r="FS12" i="1"/>
  <c r="FR12" i="1"/>
  <c r="FQ12" i="1"/>
  <c r="FP12" i="1"/>
  <c r="FO12" i="1"/>
  <c r="FN12" i="1"/>
  <c r="FM12" i="1"/>
  <c r="FL12" i="1"/>
  <c r="FK12" i="1"/>
  <c r="FJ12" i="1"/>
  <c r="FI12" i="1"/>
  <c r="FH12" i="1"/>
  <c r="FG12" i="1"/>
  <c r="FF12" i="1"/>
  <c r="FE12" i="1"/>
  <c r="FD12" i="1"/>
  <c r="FC12" i="1"/>
  <c r="FB12" i="1"/>
  <c r="FA12" i="1"/>
  <c r="EZ12" i="1"/>
  <c r="EY12" i="1"/>
  <c r="EX12" i="1"/>
  <c r="EW12" i="1"/>
  <c r="EV12" i="1"/>
  <c r="EU12" i="1"/>
  <c r="ET12" i="1"/>
  <c r="ES12" i="1"/>
  <c r="ER12" i="1"/>
  <c r="EQ12" i="1"/>
  <c r="EP12" i="1"/>
  <c r="EO12" i="1"/>
  <c r="EN12" i="1"/>
  <c r="EM12" i="1"/>
  <c r="EL12" i="1"/>
  <c r="EK12" i="1"/>
  <c r="EJ12" i="1"/>
  <c r="EI12" i="1"/>
  <c r="EH12" i="1"/>
  <c r="EG12" i="1"/>
  <c r="EF12" i="1"/>
  <c r="EE12" i="1"/>
  <c r="ED12" i="1"/>
  <c r="EC12" i="1"/>
  <c r="EB12" i="1"/>
  <c r="EA12" i="1"/>
  <c r="DZ12" i="1"/>
  <c r="DY12" i="1"/>
  <c r="DX12" i="1"/>
  <c r="DW12" i="1"/>
  <c r="DV12" i="1"/>
  <c r="DU12" i="1"/>
  <c r="DT12" i="1"/>
  <c r="DS12" i="1"/>
  <c r="DR12" i="1"/>
  <c r="DQ12" i="1"/>
  <c r="DP12" i="1"/>
  <c r="DO12" i="1"/>
  <c r="DN12" i="1"/>
  <c r="DM12" i="1"/>
  <c r="DL12" i="1"/>
  <c r="DK12" i="1"/>
  <c r="DJ12" i="1"/>
  <c r="DI12" i="1"/>
  <c r="DH12" i="1"/>
  <c r="DG12" i="1"/>
  <c r="DF12" i="1"/>
  <c r="DE12" i="1"/>
  <c r="DD12" i="1"/>
  <c r="DC12" i="1"/>
  <c r="DB12" i="1"/>
  <c r="DA12" i="1"/>
  <c r="CZ12" i="1"/>
  <c r="CY12" i="1"/>
  <c r="CX12" i="1"/>
  <c r="CW12" i="1"/>
  <c r="CV12" i="1"/>
  <c r="CU12" i="1"/>
  <c r="CT12" i="1"/>
  <c r="CS12" i="1"/>
  <c r="CR12" i="1"/>
  <c r="CQ12" i="1"/>
  <c r="CP12" i="1"/>
  <c r="CO12" i="1"/>
  <c r="CN12" i="1"/>
  <c r="CM12" i="1"/>
  <c r="CL12" i="1"/>
  <c r="CK12" i="1"/>
  <c r="CJ12" i="1"/>
  <c r="CI12" i="1"/>
  <c r="CH12" i="1"/>
  <c r="CG12" i="1"/>
  <c r="CF12" i="1"/>
  <c r="CE12" i="1"/>
  <c r="CD12" i="1"/>
  <c r="CC12" i="1"/>
  <c r="CB12" i="1"/>
  <c r="CA12"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D12" i="1"/>
  <c r="AC12" i="1"/>
  <c r="AB12" i="1"/>
  <c r="AA12" i="1"/>
  <c r="Z12" i="1"/>
  <c r="Y12" i="1"/>
  <c r="X12" i="1"/>
  <c r="W12" i="1"/>
  <c r="V12" i="1"/>
  <c r="U12" i="1"/>
  <c r="T12" i="1"/>
  <c r="S12" i="1"/>
  <c r="R12" i="1"/>
  <c r="Q12" i="1"/>
  <c r="P12" i="1"/>
  <c r="O12" i="1"/>
  <c r="N12" i="1"/>
  <c r="M12" i="1"/>
  <c r="L12" i="1"/>
  <c r="K12"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X11" i="1"/>
  <c r="FW11" i="1"/>
  <c r="FV11" i="1"/>
  <c r="FU11" i="1"/>
  <c r="FT11" i="1"/>
  <c r="FS11" i="1"/>
  <c r="FR11" i="1"/>
  <c r="FQ11" i="1"/>
  <c r="FP11" i="1"/>
  <c r="FO11" i="1"/>
  <c r="FN11" i="1"/>
  <c r="FM11" i="1"/>
  <c r="FL11" i="1"/>
  <c r="FK11" i="1"/>
  <c r="FJ11" i="1"/>
  <c r="FI11" i="1"/>
  <c r="FH11" i="1"/>
  <c r="FG11" i="1"/>
  <c r="FF11" i="1"/>
  <c r="FE11" i="1"/>
  <c r="FD11" i="1"/>
  <c r="FC11" i="1"/>
  <c r="FB11" i="1"/>
  <c r="FA11" i="1"/>
  <c r="EZ11" i="1"/>
  <c r="EY11" i="1"/>
  <c r="EX11" i="1"/>
  <c r="EW11" i="1"/>
  <c r="EV11" i="1"/>
  <c r="EU11" i="1"/>
  <c r="ET11" i="1"/>
  <c r="ES11" i="1"/>
  <c r="ER11" i="1"/>
  <c r="EQ11" i="1"/>
  <c r="EP11" i="1"/>
  <c r="EO11" i="1"/>
  <c r="EN11" i="1"/>
  <c r="EM11" i="1"/>
  <c r="EL11" i="1"/>
  <c r="EK11" i="1"/>
  <c r="EJ11" i="1"/>
  <c r="EI11" i="1"/>
  <c r="EH11" i="1"/>
  <c r="EG11" i="1"/>
  <c r="EF11" i="1"/>
  <c r="EE11" i="1"/>
  <c r="ED11" i="1"/>
  <c r="EC11" i="1"/>
  <c r="EB11" i="1"/>
  <c r="EA11" i="1"/>
  <c r="DZ11" i="1"/>
  <c r="DY11" i="1"/>
  <c r="DX11" i="1"/>
  <c r="DW11" i="1"/>
  <c r="DV11" i="1"/>
  <c r="DU11" i="1"/>
  <c r="DT11" i="1"/>
  <c r="DS11" i="1"/>
  <c r="DR11" i="1"/>
  <c r="DQ11" i="1"/>
  <c r="DP11" i="1"/>
  <c r="DO11" i="1"/>
  <c r="DN11" i="1"/>
  <c r="DM11" i="1"/>
  <c r="DL11" i="1"/>
  <c r="DK11" i="1"/>
  <c r="DJ11" i="1"/>
  <c r="DI11" i="1"/>
  <c r="DH11" i="1"/>
  <c r="DG11" i="1"/>
  <c r="DF11" i="1"/>
  <c r="DE11" i="1"/>
  <c r="DD11" i="1"/>
  <c r="DC11" i="1"/>
  <c r="DB11" i="1"/>
  <c r="DA11" i="1"/>
  <c r="CZ11" i="1"/>
  <c r="CY11" i="1"/>
  <c r="CX11" i="1"/>
  <c r="CW11" i="1"/>
  <c r="CV11" i="1"/>
  <c r="CU11" i="1"/>
  <c r="CT11" i="1"/>
  <c r="CS11" i="1"/>
  <c r="CR11" i="1"/>
  <c r="CQ11" i="1"/>
  <c r="CP11" i="1"/>
  <c r="CO11" i="1"/>
  <c r="CN11" i="1"/>
  <c r="CM11" i="1"/>
  <c r="CL11" i="1"/>
  <c r="CK11" i="1"/>
  <c r="CJ11" i="1"/>
  <c r="CI11" i="1"/>
  <c r="CH11" i="1"/>
  <c r="CG11" i="1"/>
  <c r="CF11" i="1"/>
  <c r="CE11" i="1"/>
  <c r="CD11" i="1"/>
  <c r="CC11" i="1"/>
  <c r="CB11"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D11" i="1"/>
  <c r="AC11" i="1"/>
  <c r="AB11" i="1"/>
  <c r="AA11" i="1"/>
  <c r="Z11" i="1"/>
  <c r="Y11" i="1"/>
  <c r="X11" i="1"/>
  <c r="W11" i="1"/>
  <c r="V11" i="1"/>
  <c r="U11" i="1"/>
  <c r="T11" i="1"/>
  <c r="S11" i="1"/>
  <c r="R11" i="1"/>
  <c r="Q11" i="1"/>
  <c r="P11" i="1"/>
  <c r="O11" i="1"/>
  <c r="N11" i="1"/>
  <c r="M11" i="1"/>
  <c r="L11" i="1"/>
  <c r="K11"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X10" i="1"/>
  <c r="FW10" i="1"/>
  <c r="FV10" i="1"/>
  <c r="FU10" i="1"/>
  <c r="FT10" i="1"/>
  <c r="FS10" i="1"/>
  <c r="FR10" i="1"/>
  <c r="FQ10" i="1"/>
  <c r="FP10" i="1"/>
  <c r="FO10" i="1"/>
  <c r="FN10" i="1"/>
  <c r="FM10" i="1"/>
  <c r="FL10" i="1"/>
  <c r="FK10" i="1"/>
  <c r="FJ10" i="1"/>
  <c r="FI10" i="1"/>
  <c r="FH10" i="1"/>
  <c r="FG10" i="1"/>
  <c r="FF10" i="1"/>
  <c r="FE10" i="1"/>
  <c r="FD10" i="1"/>
  <c r="FC10" i="1"/>
  <c r="FB10" i="1"/>
  <c r="FA10" i="1"/>
  <c r="EZ10" i="1"/>
  <c r="EY10" i="1"/>
  <c r="EX10" i="1"/>
  <c r="EW10" i="1"/>
  <c r="EV10" i="1"/>
  <c r="EU10" i="1"/>
  <c r="ET10" i="1"/>
  <c r="ES10" i="1"/>
  <c r="ER10" i="1"/>
  <c r="EQ10" i="1"/>
  <c r="EP10" i="1"/>
  <c r="EO10" i="1"/>
  <c r="EN10" i="1"/>
  <c r="EM10" i="1"/>
  <c r="EL10" i="1"/>
  <c r="EK10" i="1"/>
  <c r="EJ10" i="1"/>
  <c r="EI10" i="1"/>
  <c r="EH10" i="1"/>
  <c r="EG10" i="1"/>
  <c r="EF10" i="1"/>
  <c r="EE10" i="1"/>
  <c r="ED10" i="1"/>
  <c r="EC10" i="1"/>
  <c r="EB10" i="1"/>
  <c r="EA10" i="1"/>
  <c r="DZ10" i="1"/>
  <c r="DY10" i="1"/>
  <c r="DX10" i="1"/>
  <c r="DW10" i="1"/>
  <c r="DV10" i="1"/>
  <c r="DU10" i="1"/>
  <c r="DT10" i="1"/>
  <c r="DS10" i="1"/>
  <c r="DR10" i="1"/>
  <c r="DQ10" i="1"/>
  <c r="DP10" i="1"/>
  <c r="DO10" i="1"/>
  <c r="DN10" i="1"/>
  <c r="DM10" i="1"/>
  <c r="DL10" i="1"/>
  <c r="DK10" i="1"/>
  <c r="DJ10" i="1"/>
  <c r="DI10" i="1"/>
  <c r="DH10" i="1"/>
  <c r="DG10" i="1"/>
  <c r="DF10" i="1"/>
  <c r="DE10" i="1"/>
  <c r="DD10" i="1"/>
  <c r="DC10" i="1"/>
  <c r="DB10" i="1"/>
  <c r="DA10" i="1"/>
  <c r="CZ10" i="1"/>
  <c r="CY10" i="1"/>
  <c r="CX10" i="1"/>
  <c r="CW10" i="1"/>
  <c r="CV10" i="1"/>
  <c r="CU10" i="1"/>
  <c r="CT10" i="1"/>
  <c r="CS10" i="1"/>
  <c r="CR10" i="1"/>
  <c r="CQ10" i="1"/>
  <c r="CP10" i="1"/>
  <c r="CO10" i="1"/>
  <c r="CN10" i="1"/>
  <c r="CM10" i="1"/>
  <c r="CL10"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D10" i="1"/>
  <c r="AC10" i="1"/>
  <c r="AB10" i="1"/>
  <c r="AA10" i="1"/>
  <c r="Z10" i="1"/>
  <c r="Y10" i="1"/>
  <c r="X10" i="1"/>
  <c r="W10" i="1"/>
  <c r="V10" i="1"/>
  <c r="U10" i="1"/>
  <c r="T10" i="1"/>
  <c r="S10" i="1"/>
  <c r="R10" i="1"/>
  <c r="Q10" i="1"/>
  <c r="P10" i="1"/>
  <c r="O10" i="1"/>
  <c r="N10" i="1"/>
  <c r="M10" i="1"/>
  <c r="L10" i="1"/>
  <c r="K10"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L9" i="1"/>
  <c r="FK9" i="1"/>
  <c r="FJ9" i="1"/>
  <c r="FI9" i="1"/>
  <c r="FH9" i="1"/>
  <c r="FG9" i="1"/>
  <c r="FF9" i="1"/>
  <c r="FE9" i="1"/>
  <c r="FD9" i="1"/>
  <c r="FC9" i="1"/>
  <c r="FB9" i="1"/>
  <c r="FA9" i="1"/>
  <c r="EZ9" i="1"/>
  <c r="EY9" i="1"/>
  <c r="EX9" i="1"/>
  <c r="EW9" i="1"/>
  <c r="EV9" i="1"/>
  <c r="EU9" i="1"/>
  <c r="ET9" i="1"/>
  <c r="ES9" i="1"/>
  <c r="ER9" i="1"/>
  <c r="EQ9" i="1"/>
  <c r="EP9" i="1"/>
  <c r="EO9" i="1"/>
  <c r="EN9" i="1"/>
  <c r="EM9" i="1"/>
  <c r="EL9" i="1"/>
  <c r="EK9" i="1"/>
  <c r="EJ9" i="1"/>
  <c r="EI9" i="1"/>
  <c r="EH9" i="1"/>
  <c r="EG9" i="1"/>
  <c r="EF9" i="1"/>
  <c r="EE9" i="1"/>
  <c r="ED9" i="1"/>
  <c r="EC9" i="1"/>
  <c r="EB9" i="1"/>
  <c r="EA9" i="1"/>
  <c r="DZ9" i="1"/>
  <c r="DY9" i="1"/>
  <c r="DX9" i="1"/>
  <c r="DW9" i="1"/>
  <c r="DV9" i="1"/>
  <c r="DU9" i="1"/>
  <c r="DT9" i="1"/>
  <c r="DS9" i="1"/>
  <c r="DR9" i="1"/>
  <c r="DQ9" i="1"/>
  <c r="DP9" i="1"/>
  <c r="DO9" i="1"/>
  <c r="DN9" i="1"/>
  <c r="DM9" i="1"/>
  <c r="DL9" i="1"/>
  <c r="DK9" i="1"/>
  <c r="DJ9" i="1"/>
  <c r="DI9" i="1"/>
  <c r="DH9" i="1"/>
  <c r="DG9" i="1"/>
  <c r="DF9" i="1"/>
  <c r="DE9" i="1"/>
  <c r="DD9" i="1"/>
  <c r="DC9" i="1"/>
  <c r="DB9" i="1"/>
  <c r="DA9" i="1"/>
  <c r="CZ9" i="1"/>
  <c r="CY9" i="1"/>
  <c r="CX9" i="1"/>
  <c r="CW9" i="1"/>
  <c r="CV9" i="1"/>
  <c r="CU9" i="1"/>
  <c r="CT9" i="1"/>
  <c r="CS9" i="1"/>
  <c r="CR9" i="1"/>
  <c r="CQ9" i="1"/>
  <c r="CP9" i="1"/>
  <c r="CO9" i="1"/>
  <c r="CN9" i="1"/>
  <c r="CM9" i="1"/>
  <c r="CL9" i="1"/>
  <c r="CK9" i="1"/>
  <c r="CJ9" i="1"/>
  <c r="CI9" i="1"/>
  <c r="CH9" i="1"/>
  <c r="CG9" i="1"/>
  <c r="CF9" i="1"/>
  <c r="CE9" i="1"/>
  <c r="CD9" i="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D9" i="1"/>
  <c r="AC9" i="1"/>
  <c r="AB9" i="1"/>
  <c r="AA9" i="1"/>
  <c r="Z9" i="1"/>
  <c r="Y9" i="1"/>
  <c r="X9" i="1"/>
  <c r="W9" i="1"/>
  <c r="V9" i="1"/>
  <c r="U9" i="1"/>
  <c r="T9" i="1"/>
  <c r="S9" i="1"/>
  <c r="R9" i="1"/>
  <c r="Q9" i="1"/>
  <c r="P9" i="1"/>
  <c r="O9" i="1"/>
  <c r="N9" i="1"/>
  <c r="M9" i="1"/>
  <c r="L9" i="1"/>
  <c r="K9" i="1"/>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D8" i="1"/>
  <c r="AC8" i="1"/>
  <c r="AB8" i="1"/>
  <c r="AA8" i="1"/>
  <c r="Z8" i="1"/>
  <c r="Y8" i="1"/>
  <c r="X8" i="1"/>
  <c r="W8" i="1"/>
  <c r="V8" i="1"/>
  <c r="U8" i="1"/>
  <c r="T8" i="1"/>
  <c r="S8" i="1"/>
  <c r="R8" i="1"/>
  <c r="Q8" i="1"/>
  <c r="P8" i="1"/>
  <c r="O8" i="1"/>
  <c r="N8" i="1"/>
  <c r="M8" i="1"/>
  <c r="L8" i="1"/>
  <c r="K8" i="1"/>
  <c r="HC7" i="1"/>
  <c r="HB7" i="1"/>
  <c r="HA7" i="1"/>
  <c r="GZ7" i="1"/>
  <c r="GY7" i="1"/>
  <c r="GX7" i="1"/>
  <c r="GW7" i="1"/>
  <c r="GV7" i="1"/>
  <c r="GU7" i="1"/>
  <c r="GT7" i="1"/>
  <c r="GS7" i="1"/>
  <c r="GR7" i="1"/>
  <c r="GQ7" i="1"/>
  <c r="GP7" i="1"/>
  <c r="GO7" i="1"/>
  <c r="GN7" i="1"/>
  <c r="GM7" i="1"/>
  <c r="GL7" i="1"/>
  <c r="GK7" i="1"/>
  <c r="GJ7" i="1"/>
  <c r="GI7" i="1"/>
  <c r="GH7" i="1"/>
  <c r="GG7" i="1"/>
  <c r="GF7" i="1"/>
  <c r="GE7" i="1"/>
  <c r="GD7" i="1"/>
  <c r="GC7" i="1"/>
  <c r="GB7" i="1"/>
  <c r="GA7" i="1"/>
  <c r="FZ7" i="1"/>
  <c r="FY7" i="1"/>
  <c r="FX7" i="1"/>
  <c r="FW7" i="1"/>
  <c r="FV7" i="1"/>
  <c r="FU7" i="1"/>
  <c r="FT7" i="1"/>
  <c r="FS7" i="1"/>
  <c r="FR7" i="1"/>
  <c r="FQ7" i="1"/>
  <c r="FP7" i="1"/>
  <c r="FO7" i="1"/>
  <c r="FN7" i="1"/>
  <c r="FM7" i="1"/>
  <c r="FL7" i="1"/>
  <c r="FK7" i="1"/>
  <c r="FJ7" i="1"/>
  <c r="FI7" i="1"/>
  <c r="FH7" i="1"/>
  <c r="FG7" i="1"/>
  <c r="FF7" i="1"/>
  <c r="FE7" i="1"/>
  <c r="FD7" i="1"/>
  <c r="FC7" i="1"/>
  <c r="FB7" i="1"/>
  <c r="FA7" i="1"/>
  <c r="EZ7" i="1"/>
  <c r="EY7" i="1"/>
  <c r="EX7" i="1"/>
  <c r="EW7" i="1"/>
  <c r="EV7" i="1"/>
  <c r="EU7" i="1"/>
  <c r="ET7" i="1"/>
  <c r="ES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D7" i="1"/>
  <c r="AC7" i="1"/>
  <c r="AB7" i="1"/>
  <c r="AA7" i="1"/>
  <c r="Z7" i="1"/>
  <c r="Y7" i="1"/>
  <c r="X7" i="1"/>
  <c r="W7" i="1"/>
  <c r="V7" i="1"/>
  <c r="U7" i="1"/>
  <c r="T7" i="1"/>
  <c r="S7" i="1"/>
  <c r="R7" i="1"/>
  <c r="Q7" i="1"/>
  <c r="P7" i="1"/>
  <c r="O7" i="1"/>
  <c r="N7" i="1"/>
  <c r="M7" i="1"/>
  <c r="L7" i="1"/>
  <c r="K7" i="1"/>
  <c r="HC6" i="1"/>
  <c r="HB6" i="1"/>
  <c r="HA6" i="1"/>
  <c r="GZ6" i="1"/>
  <c r="GY6" i="1"/>
  <c r="GX6" i="1"/>
  <c r="GW6" i="1"/>
  <c r="GV6" i="1"/>
  <c r="GU6" i="1"/>
  <c r="GT6" i="1"/>
  <c r="GS6" i="1"/>
  <c r="GR6" i="1"/>
  <c r="GQ6" i="1"/>
  <c r="GP6" i="1"/>
  <c r="GO6" i="1"/>
  <c r="GN6" i="1"/>
  <c r="GM6" i="1"/>
  <c r="GL6" i="1"/>
  <c r="GK6" i="1"/>
  <c r="GJ6" i="1"/>
  <c r="GI6" i="1"/>
  <c r="GH6" i="1"/>
  <c r="GG6" i="1"/>
  <c r="GF6" i="1"/>
  <c r="GE6" i="1"/>
  <c r="GD6" i="1"/>
  <c r="GC6" i="1"/>
  <c r="GB6"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D6" i="1"/>
  <c r="AC6" i="1"/>
  <c r="AB6" i="1"/>
  <c r="AA6" i="1"/>
  <c r="Z6" i="1"/>
  <c r="Y6" i="1"/>
  <c r="X6" i="1"/>
  <c r="W6" i="1"/>
  <c r="V6" i="1"/>
  <c r="U6" i="1"/>
  <c r="T6" i="1"/>
  <c r="S6" i="1"/>
  <c r="R6" i="1"/>
  <c r="Q6" i="1"/>
  <c r="P6" i="1"/>
  <c r="O6" i="1"/>
  <c r="N6" i="1"/>
  <c r="M6" i="1"/>
  <c r="L6" i="1"/>
  <c r="K6" i="1"/>
  <c r="HC5" i="1"/>
  <c r="HB5" i="1"/>
  <c r="HA5" i="1"/>
  <c r="GZ5" i="1"/>
  <c r="GY5" i="1"/>
  <c r="GX5" i="1"/>
  <c r="GW5" i="1"/>
  <c r="GV5" i="1"/>
  <c r="GU5" i="1"/>
  <c r="GT5" i="1"/>
  <c r="GS5" i="1"/>
  <c r="GR5" i="1"/>
  <c r="GQ5" i="1"/>
  <c r="GP5" i="1"/>
  <c r="GO5" i="1"/>
  <c r="GN5" i="1"/>
  <c r="GM5" i="1"/>
  <c r="GL5" i="1"/>
  <c r="GK5" i="1"/>
  <c r="GJ5" i="1"/>
  <c r="GI5" i="1"/>
  <c r="GH5" i="1"/>
  <c r="GG5" i="1"/>
  <c r="GF5" i="1"/>
  <c r="GE5" i="1"/>
  <c r="GD5" i="1"/>
  <c r="GC5" i="1"/>
  <c r="GB5"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BC5" i="1"/>
  <c r="BB5" i="1"/>
  <c r="BA5" i="1"/>
  <c r="AZ5" i="1"/>
  <c r="AY5" i="1"/>
  <c r="AX5" i="1"/>
  <c r="AW5" i="1"/>
  <c r="AV5" i="1"/>
  <c r="AU5" i="1"/>
  <c r="AT5" i="1"/>
  <c r="AS5" i="1"/>
  <c r="AR5" i="1"/>
  <c r="AQ5" i="1"/>
  <c r="AP5" i="1"/>
  <c r="AO5" i="1"/>
  <c r="AN5" i="1"/>
  <c r="AM5" i="1"/>
  <c r="AL5" i="1"/>
  <c r="AK5" i="1"/>
  <c r="AJ5" i="1"/>
  <c r="AI5" i="1"/>
  <c r="AH5" i="1"/>
  <c r="AG5" i="1"/>
  <c r="AF5" i="1"/>
  <c r="AD5" i="1"/>
  <c r="AC5" i="1"/>
  <c r="AB5" i="1"/>
  <c r="AA5" i="1"/>
  <c r="Z5" i="1"/>
  <c r="Y5" i="1"/>
  <c r="X5" i="1"/>
  <c r="W5" i="1"/>
  <c r="V5" i="1"/>
  <c r="U5" i="1"/>
  <c r="T5" i="1"/>
  <c r="S5" i="1"/>
  <c r="R5" i="1"/>
  <c r="Q5" i="1"/>
  <c r="P5" i="1"/>
  <c r="O5" i="1"/>
  <c r="N5" i="1"/>
  <c r="M5" i="1"/>
  <c r="L5" i="1"/>
  <c r="K5" i="1"/>
  <c r="HC4" i="1"/>
  <c r="HB4" i="1"/>
  <c r="HA4" i="1"/>
  <c r="GZ4" i="1"/>
  <c r="GY4" i="1"/>
  <c r="GX4" i="1"/>
  <c r="GW4" i="1"/>
  <c r="GV4" i="1"/>
  <c r="GU4" i="1"/>
  <c r="GT4" i="1"/>
  <c r="GS4" i="1"/>
  <c r="GR4" i="1"/>
  <c r="GQ4" i="1"/>
  <c r="GP4" i="1"/>
  <c r="GO4" i="1"/>
  <c r="GN4" i="1"/>
  <c r="GM4" i="1"/>
  <c r="GL4" i="1"/>
  <c r="GK4" i="1"/>
  <c r="GJ4" i="1"/>
  <c r="GI4" i="1"/>
  <c r="GH4" i="1"/>
  <c r="GG4" i="1"/>
  <c r="GF4" i="1"/>
  <c r="GE4" i="1"/>
  <c r="GD4" i="1"/>
  <c r="GC4" i="1"/>
  <c r="GB4"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BC4" i="1"/>
  <c r="BB4" i="1"/>
  <c r="BA4" i="1"/>
  <c r="AZ4" i="1"/>
  <c r="AY4" i="1"/>
  <c r="AX4" i="1"/>
  <c r="AW4" i="1"/>
  <c r="AV4" i="1"/>
  <c r="AU4" i="1"/>
  <c r="AT4" i="1"/>
  <c r="AS4" i="1"/>
  <c r="AR4" i="1"/>
  <c r="AQ4" i="1"/>
  <c r="AP4" i="1"/>
  <c r="AO4" i="1"/>
  <c r="AN4" i="1"/>
  <c r="AM4" i="1"/>
  <c r="AL4" i="1"/>
  <c r="AK4" i="1"/>
  <c r="AJ4" i="1"/>
  <c r="AI4" i="1"/>
  <c r="AH4" i="1"/>
  <c r="AG4" i="1"/>
  <c r="AF4" i="1"/>
  <c r="AD4" i="1"/>
  <c r="AC4" i="1"/>
  <c r="AB4" i="1"/>
  <c r="AA4" i="1"/>
  <c r="Z4" i="1"/>
  <c r="Y4" i="1"/>
  <c r="X4" i="1"/>
  <c r="W4" i="1"/>
  <c r="V4" i="1"/>
  <c r="U4" i="1"/>
  <c r="T4" i="1"/>
  <c r="S4" i="1"/>
  <c r="R4" i="1"/>
  <c r="Q4" i="1"/>
  <c r="P4" i="1"/>
  <c r="O4" i="1"/>
  <c r="N4" i="1"/>
  <c r="M4" i="1"/>
  <c r="L4" i="1"/>
  <c r="K4" i="1"/>
  <c r="HC3" i="1"/>
  <c r="HB3" i="1"/>
  <c r="HA3" i="1"/>
  <c r="GZ3" i="1"/>
  <c r="GY3" i="1"/>
  <c r="GX3" i="1"/>
  <c r="GW3" i="1"/>
  <c r="GV3" i="1"/>
  <c r="GU3" i="1"/>
  <c r="GT3" i="1"/>
  <c r="GS3" i="1"/>
  <c r="GR3" i="1"/>
  <c r="GQ3" i="1"/>
  <c r="GP3" i="1"/>
  <c r="GO3" i="1"/>
  <c r="GN3" i="1"/>
  <c r="GM3" i="1"/>
  <c r="GL3" i="1"/>
  <c r="GK3" i="1"/>
  <c r="GJ3" i="1"/>
  <c r="GI3" i="1"/>
  <c r="GH3" i="1"/>
  <c r="GG3" i="1"/>
  <c r="GF3" i="1"/>
  <c r="GE3" i="1"/>
  <c r="GD3" i="1"/>
  <c r="GC3" i="1"/>
  <c r="GB3"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D3" i="1"/>
  <c r="AC3" i="1"/>
  <c r="AB3" i="1"/>
  <c r="AA3" i="1"/>
  <c r="Z3" i="1"/>
  <c r="Y3" i="1"/>
  <c r="X3" i="1"/>
  <c r="W3" i="1"/>
  <c r="V3" i="1"/>
  <c r="U3" i="1"/>
  <c r="T3" i="1"/>
  <c r="S3" i="1"/>
  <c r="R3" i="1"/>
  <c r="Q3" i="1"/>
  <c r="P3" i="1"/>
  <c r="O3" i="1"/>
  <c r="N3" i="1"/>
  <c r="M3" i="1"/>
  <c r="L3" i="1"/>
  <c r="K3" i="1"/>
  <c r="HC2" i="1"/>
  <c r="HB2" i="1"/>
  <c r="HA2" i="1"/>
  <c r="GZ2" i="1"/>
  <c r="GY2" i="1"/>
  <c r="GX2" i="1"/>
  <c r="GW2" i="1"/>
  <c r="GV2" i="1"/>
  <c r="GU2" i="1"/>
  <c r="GT2" i="1"/>
  <c r="GS2" i="1"/>
  <c r="GR2" i="1"/>
  <c r="GQ2" i="1"/>
  <c r="GP2" i="1"/>
  <c r="GO2" i="1"/>
  <c r="GN2" i="1"/>
  <c r="GM2" i="1"/>
  <c r="GL2" i="1"/>
  <c r="GK2" i="1"/>
  <c r="GJ2" i="1"/>
  <c r="GI2" i="1"/>
  <c r="GH2" i="1"/>
  <c r="GG2" i="1"/>
  <c r="GF2" i="1"/>
  <c r="GE2" i="1"/>
  <c r="GD2" i="1"/>
  <c r="GC2" i="1"/>
  <c r="GB2" i="1"/>
  <c r="GA2" i="1"/>
  <c r="FZ2" i="1"/>
  <c r="FY2" i="1"/>
  <c r="FX2" i="1"/>
  <c r="FW2" i="1"/>
  <c r="FV2" i="1"/>
  <c r="FU2" i="1"/>
  <c r="FT2" i="1"/>
  <c r="FS2" i="1"/>
  <c r="FR2" i="1"/>
  <c r="FQ2" i="1"/>
  <c r="FP2" i="1"/>
  <c r="FO2" i="1"/>
  <c r="FN2" i="1"/>
  <c r="FM2" i="1"/>
  <c r="FL2" i="1"/>
  <c r="FK2" i="1"/>
  <c r="FJ2" i="1"/>
  <c r="FI2" i="1"/>
  <c r="FH2" i="1"/>
  <c r="FG2" i="1"/>
  <c r="FF2" i="1"/>
  <c r="FE2" i="1"/>
  <c r="FD2" i="1"/>
  <c r="FC2" i="1"/>
  <c r="FB2" i="1"/>
  <c r="FA2" i="1"/>
  <c r="EZ2" i="1"/>
  <c r="EY2" i="1"/>
  <c r="EX2" i="1"/>
  <c r="EW2" i="1"/>
  <c r="EV2" i="1"/>
  <c r="EU2" i="1"/>
  <c r="ET2" i="1"/>
  <c r="ES2" i="1"/>
  <c r="ER2" i="1"/>
  <c r="EQ2" i="1"/>
  <c r="EP2" i="1"/>
  <c r="EO2" i="1"/>
  <c r="EN2" i="1"/>
  <c r="EM2" i="1"/>
  <c r="EL2" i="1"/>
  <c r="EK2" i="1"/>
  <c r="EJ2" i="1"/>
  <c r="EI2" i="1"/>
  <c r="EH2" i="1"/>
  <c r="EG2" i="1"/>
  <c r="EF2" i="1"/>
  <c r="EE2" i="1"/>
  <c r="ED2" i="1"/>
  <c r="EC2" i="1"/>
  <c r="EB2" i="1"/>
  <c r="EA2" i="1"/>
  <c r="DZ2" i="1"/>
  <c r="DY2" i="1"/>
  <c r="DX2" i="1"/>
  <c r="DW2" i="1"/>
  <c r="DV2" i="1"/>
  <c r="DU2" i="1"/>
  <c r="DT2" i="1"/>
  <c r="DS2" i="1"/>
  <c r="DR2" i="1"/>
  <c r="DQ2" i="1"/>
  <c r="DP2" i="1"/>
  <c r="DO2" i="1"/>
  <c r="DN2" i="1"/>
  <c r="DM2" i="1"/>
  <c r="DL2" i="1"/>
  <c r="DK2" i="1"/>
  <c r="DJ2" i="1"/>
  <c r="DI2" i="1"/>
  <c r="DH2" i="1"/>
  <c r="DG2" i="1"/>
  <c r="DF2" i="1"/>
  <c r="DE2" i="1"/>
  <c r="DD2" i="1"/>
  <c r="DC2" i="1"/>
  <c r="DB2" i="1"/>
  <c r="DA2" i="1"/>
  <c r="CZ2" i="1"/>
  <c r="CY2" i="1"/>
  <c r="CX2" i="1"/>
  <c r="CW2" i="1"/>
  <c r="CV2" i="1"/>
  <c r="CU2" i="1"/>
  <c r="CT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G2" i="1"/>
  <c r="AF2" i="1"/>
  <c r="AD2" i="1"/>
  <c r="AC2" i="1"/>
  <c r="AB2" i="1"/>
  <c r="AA2" i="1"/>
  <c r="Z2" i="1"/>
  <c r="Y2" i="1"/>
  <c r="X2" i="1"/>
  <c r="W2" i="1"/>
  <c r="V2" i="1"/>
  <c r="U2" i="1"/>
  <c r="T2" i="1"/>
  <c r="S2" i="1"/>
  <c r="R2" i="1"/>
  <c r="Q2" i="1"/>
  <c r="O2" i="1"/>
  <c r="N2" i="1"/>
  <c r="L2" i="1"/>
  <c r="K2" i="1"/>
</calcChain>
</file>

<file path=xl/sharedStrings.xml><?xml version="1.0" encoding="utf-8"?>
<sst xmlns="http://schemas.openxmlformats.org/spreadsheetml/2006/main" count="3696" uniqueCount="1176">
  <si>
    <t>TeacherCertificationNumber</t>
  </si>
  <si>
    <t>TeacherFirstName</t>
  </si>
  <si>
    <t>TeacherLastName</t>
  </si>
  <si>
    <t>Exempt</t>
  </si>
  <si>
    <t>EvaluatorCertificationNumber</t>
  </si>
  <si>
    <t>EvaluatorFirstName</t>
  </si>
  <si>
    <t>EvaluatorLastName</t>
  </si>
  <si>
    <t>EvaluationScore</t>
  </si>
  <si>
    <t>EvaluationType</t>
  </si>
  <si>
    <t>ModelUsed</t>
  </si>
  <si>
    <t>DomainID1</t>
  </si>
  <si>
    <t>DomainDescription1</t>
  </si>
  <si>
    <t>DomainScore1</t>
  </si>
  <si>
    <t>DomainID2</t>
  </si>
  <si>
    <t>DomainDescription2</t>
  </si>
  <si>
    <t>DomainScore2</t>
  </si>
  <si>
    <t>DomainID3</t>
  </si>
  <si>
    <t>DomainDescription3</t>
  </si>
  <si>
    <t>DomainScore3</t>
  </si>
  <si>
    <t>DomainID4</t>
  </si>
  <si>
    <t>DomainDescription4</t>
  </si>
  <si>
    <t>DomainScore4</t>
  </si>
  <si>
    <t>DomainID5</t>
  </si>
  <si>
    <t>DomainDescription5</t>
  </si>
  <si>
    <t>DomainScore5</t>
  </si>
  <si>
    <t>DomainID6</t>
  </si>
  <si>
    <t>DomainDescription6</t>
  </si>
  <si>
    <t>DomainScore6</t>
  </si>
  <si>
    <t>DomainID7</t>
  </si>
  <si>
    <t>DomainDescription7</t>
  </si>
  <si>
    <t>DomainScore7</t>
  </si>
  <si>
    <t>IndicatorDomainID1</t>
  </si>
  <si>
    <t>IndicatorDescription1</t>
  </si>
  <si>
    <t>IndicatorScore1</t>
  </si>
  <si>
    <t>IndicatorDomainID2</t>
  </si>
  <si>
    <t>IndicatorDescription2</t>
  </si>
  <si>
    <t>IndicatorScore2</t>
  </si>
  <si>
    <t>IndicatorDomainID3</t>
  </si>
  <si>
    <t>IndicatorDescription3</t>
  </si>
  <si>
    <t>IndicatorScore3</t>
  </si>
  <si>
    <t>IndicatorDomainID4</t>
  </si>
  <si>
    <t>IndicatorDescription4</t>
  </si>
  <si>
    <t>IndicatorScore4</t>
  </si>
  <si>
    <t>IndicatorDomainID5</t>
  </si>
  <si>
    <t>IndicatorDescription5</t>
  </si>
  <si>
    <t>IndicatorScore5</t>
  </si>
  <si>
    <t>IndicatorDomainID6</t>
  </si>
  <si>
    <t>IndicatorDescription6</t>
  </si>
  <si>
    <t>IndicatorScore6</t>
  </si>
  <si>
    <t>IndicatorDomainID7</t>
  </si>
  <si>
    <t>IndicatorDescription7</t>
  </si>
  <si>
    <t>IndicatorScore7</t>
  </si>
  <si>
    <t>IndicatorDomainID8</t>
  </si>
  <si>
    <t>IndicatorDescription8</t>
  </si>
  <si>
    <t>IndicatorScore8</t>
  </si>
  <si>
    <t>IndicatorDomainID9</t>
  </si>
  <si>
    <t>IndicatorDescription9</t>
  </si>
  <si>
    <t>IndicatorScore9</t>
  </si>
  <si>
    <t>IndicatorDomainID10</t>
  </si>
  <si>
    <t>IndicatorDescription10</t>
  </si>
  <si>
    <t>IndicatorScore10</t>
  </si>
  <si>
    <t>IndicatorDomainID11</t>
  </si>
  <si>
    <t>IndicatorDescription11</t>
  </si>
  <si>
    <t>IndicatorScore11</t>
  </si>
  <si>
    <t>IndicatorDomainID12</t>
  </si>
  <si>
    <t>IndicatorDescription12</t>
  </si>
  <si>
    <t>IndicatorScore12</t>
  </si>
  <si>
    <t>IndicatorDomainID13</t>
  </si>
  <si>
    <t>IndicatorDescription13</t>
  </si>
  <si>
    <t>IndicatorScore13</t>
  </si>
  <si>
    <t>IndicatorDomainID14</t>
  </si>
  <si>
    <t>IndicatorDescription14</t>
  </si>
  <si>
    <t>IndicatorScore14</t>
  </si>
  <si>
    <t>IndicatorDomainID15</t>
  </si>
  <si>
    <t>IndicatorDescription15</t>
  </si>
  <si>
    <t>IndicatorScore15</t>
  </si>
  <si>
    <t>IndicatorDomainID16</t>
  </si>
  <si>
    <t>IndicatorDescription16</t>
  </si>
  <si>
    <t>IndicatorScore16</t>
  </si>
  <si>
    <t>IndicatorDomainID17</t>
  </si>
  <si>
    <t>IndicatorDescription17</t>
  </si>
  <si>
    <t>IndicatorScore17</t>
  </si>
  <si>
    <t>IndicatorDomainID18</t>
  </si>
  <si>
    <t>IndicatorDescription18</t>
  </si>
  <si>
    <t>IndicatorScore18</t>
  </si>
  <si>
    <t>IndicatorDomainID19</t>
  </si>
  <si>
    <t>IndicatorDescription19</t>
  </si>
  <si>
    <t>IndicatorScore19</t>
  </si>
  <si>
    <t>IndicatorDomainID20</t>
  </si>
  <si>
    <t>IndicatorDescription20</t>
  </si>
  <si>
    <t>IndicatorScore20</t>
  </si>
  <si>
    <t>IndicatorDomainID21</t>
  </si>
  <si>
    <t>IndicatorDescription21</t>
  </si>
  <si>
    <t>IndicatorScore21</t>
  </si>
  <si>
    <t>IndicatorDomainID22</t>
  </si>
  <si>
    <t>IndicatorDescription22</t>
  </si>
  <si>
    <t>IndicatorScore22</t>
  </si>
  <si>
    <t>IndicatorDomainID23</t>
  </si>
  <si>
    <t>IndicatorDescription23</t>
  </si>
  <si>
    <t>IndicatorScore23</t>
  </si>
  <si>
    <t>IndicatorDomainID24</t>
  </si>
  <si>
    <t>IndicatorDescription24</t>
  </si>
  <si>
    <t>IndicatorScore24</t>
  </si>
  <si>
    <t>IndicatorDomainID25</t>
  </si>
  <si>
    <t>IndicatorDescription25</t>
  </si>
  <si>
    <t>IndicatorScore25</t>
  </si>
  <si>
    <t>IndicatorDomainID26</t>
  </si>
  <si>
    <t>IndicatorDescription26</t>
  </si>
  <si>
    <t>IndicatorScore26</t>
  </si>
  <si>
    <t>IndicatorDomainID27</t>
  </si>
  <si>
    <t>IndicatorDescription27</t>
  </si>
  <si>
    <t>IndicatorScore27</t>
  </si>
  <si>
    <t>IndicatorDomainID28</t>
  </si>
  <si>
    <t>IndicatorDescription28</t>
  </si>
  <si>
    <t>IndicatorScore28</t>
  </si>
  <si>
    <t>IndicatorDomainID29</t>
  </si>
  <si>
    <t>IndicatorDescription29</t>
  </si>
  <si>
    <t>IndicatorScore29</t>
  </si>
  <si>
    <t>IndicatorDomainID30</t>
  </si>
  <si>
    <t>IndicatorDescription30</t>
  </si>
  <si>
    <t>IndicatorScore30</t>
  </si>
  <si>
    <t>IndicatorDomainID31</t>
  </si>
  <si>
    <t>IndicatorDescription31</t>
  </si>
  <si>
    <t>IndicatorScore31</t>
  </si>
  <si>
    <t>IndicatorDomainID32</t>
  </si>
  <si>
    <t>IndicatorDescription32</t>
  </si>
  <si>
    <t>IndicatorScore32</t>
  </si>
  <si>
    <t>IndicatorDomainID33</t>
  </si>
  <si>
    <t>IndicatorDescription33</t>
  </si>
  <si>
    <t>IndicatorScore33</t>
  </si>
  <si>
    <t>IndicatorDomainID34</t>
  </si>
  <si>
    <t>IndicatorDescription34</t>
  </si>
  <si>
    <t>IndicatorScore34</t>
  </si>
  <si>
    <t>IndicatorDomainID35</t>
  </si>
  <si>
    <t>IndicatorDescription35</t>
  </si>
  <si>
    <t>IndicatorScore35</t>
  </si>
  <si>
    <t>IndicatorDomainID36</t>
  </si>
  <si>
    <t>IndicatorDescription36</t>
  </si>
  <si>
    <t>IndicatorScore36</t>
  </si>
  <si>
    <t>IndicatorDomainID37</t>
  </si>
  <si>
    <t>IndicatorDescription37</t>
  </si>
  <si>
    <t>IndicatorScore37</t>
  </si>
  <si>
    <t>IndicatorDomainID38</t>
  </si>
  <si>
    <t>IndicatorDescription38</t>
  </si>
  <si>
    <t>IndicatorScore38</t>
  </si>
  <si>
    <t>IndicatorDomainID39</t>
  </si>
  <si>
    <t>IndicatorDescription39</t>
  </si>
  <si>
    <t>IndicatorScore39</t>
  </si>
  <si>
    <t>IndicatorDomainID40</t>
  </si>
  <si>
    <t>IndicatorDescription40</t>
  </si>
  <si>
    <t>IndicatorScore40</t>
  </si>
  <si>
    <t>IndicatorDomainID41</t>
  </si>
  <si>
    <t>IndicatorDescription41</t>
  </si>
  <si>
    <t>IndicatorScore41</t>
  </si>
  <si>
    <t>IndicatorDomainID42</t>
  </si>
  <si>
    <t>IndicatorDescription42</t>
  </si>
  <si>
    <t>IndicatorScore42</t>
  </si>
  <si>
    <t>IndicatorDomainID43</t>
  </si>
  <si>
    <t>IndicatorDescription43</t>
  </si>
  <si>
    <t>IndicatorScore43</t>
  </si>
  <si>
    <t>IndicatorDomainID44</t>
  </si>
  <si>
    <t>IndicatorDescription44</t>
  </si>
  <si>
    <t>IndicatorScore44</t>
  </si>
  <si>
    <t>IndicatorDomainID45</t>
  </si>
  <si>
    <t>IndicatorDescription45</t>
  </si>
  <si>
    <t>IndicatorScore45</t>
  </si>
  <si>
    <t>IndicatorDomainID46</t>
  </si>
  <si>
    <t>IndicatorDescription46</t>
  </si>
  <si>
    <t>IndicatorScore46</t>
  </si>
  <si>
    <t>IndicatorDomainID47</t>
  </si>
  <si>
    <t>IndicatorDescription47</t>
  </si>
  <si>
    <t>IndicatorScore47</t>
  </si>
  <si>
    <t>IndicatorDomainID48</t>
  </si>
  <si>
    <t>IndicatorDescription48</t>
  </si>
  <si>
    <t>IndicatorScore48</t>
  </si>
  <si>
    <t>IndicatorDomainID49</t>
  </si>
  <si>
    <t>IndicatorDescription49</t>
  </si>
  <si>
    <t>IndicatorScore49</t>
  </si>
  <si>
    <t>IndicatorDomainID50</t>
  </si>
  <si>
    <t>IndicatorDescription50</t>
  </si>
  <si>
    <t>IndicatorScore50</t>
  </si>
  <si>
    <t>IndicatorDomainID51</t>
  </si>
  <si>
    <t>IndicatorDescription51</t>
  </si>
  <si>
    <t>IndicatorScore51</t>
  </si>
  <si>
    <t>IndicatorDomainID52</t>
  </si>
  <si>
    <t>IndicatorDescription52</t>
  </si>
  <si>
    <t>IndicatorScore52</t>
  </si>
  <si>
    <t>IndicatorDomainID53</t>
  </si>
  <si>
    <t>IndicatorDescription53</t>
  </si>
  <si>
    <t>IndicatorScore53</t>
  </si>
  <si>
    <t>IndicatorDomainID54</t>
  </si>
  <si>
    <t>IndicatorDescription54</t>
  </si>
  <si>
    <t>IndicatorScore54</t>
  </si>
  <si>
    <t>IndicatorDomainID55</t>
  </si>
  <si>
    <t>IndicatorDescription55</t>
  </si>
  <si>
    <t>IndicatorScore55</t>
  </si>
  <si>
    <t>IndicatorDomainID56</t>
  </si>
  <si>
    <t>IndicatorDescription56</t>
  </si>
  <si>
    <t>IndicatorScore56</t>
  </si>
  <si>
    <t>IndicatorDomainID57</t>
  </si>
  <si>
    <t>IndicatorDescription57</t>
  </si>
  <si>
    <t>IndicatorScore57</t>
  </si>
  <si>
    <t>IndicatorDomainID58</t>
  </si>
  <si>
    <t>IndicatorDescription58</t>
  </si>
  <si>
    <t>IndicatorScore58</t>
  </si>
  <si>
    <t>IndicatorDomainID59</t>
  </si>
  <si>
    <t>IndicatorDescription59</t>
  </si>
  <si>
    <t>IndicatorScore59</t>
  </si>
  <si>
    <t>IndicatorDomainID60</t>
  </si>
  <si>
    <t>IndicatorDescription60</t>
  </si>
  <si>
    <t>IndicatorScore60</t>
  </si>
  <si>
    <t>PLFocusIndicator</t>
  </si>
  <si>
    <t>CompletionOfFocus</t>
  </si>
  <si>
    <t>MarzanoTeacher</t>
  </si>
  <si>
    <t>MarzanoFocusTeacher</t>
  </si>
  <si>
    <t>MarzanoLeader</t>
  </si>
  <si>
    <t>TulsaTeacher</t>
  </si>
  <si>
    <t>TulsaNurse</t>
  </si>
  <si>
    <t>TulsaDean</t>
  </si>
  <si>
    <t>TulsaCounselor</t>
  </si>
  <si>
    <t>TulsaSDT</t>
  </si>
  <si>
    <t>TulsaSLPathSchPsych</t>
  </si>
  <si>
    <t>TulsaLibrarian</t>
  </si>
  <si>
    <t>McRELPrincipal</t>
  </si>
  <si>
    <t>MarzanoFocusLeader</t>
  </si>
  <si>
    <t>MarzanoDistrictLeader</t>
  </si>
  <si>
    <t>FocusedMarzanoDistrictLeader</t>
  </si>
  <si>
    <t>MarzanoNonClassroomTeacher</t>
  </si>
  <si>
    <t>MarzanoFocusedNonClassroomTeacher</t>
  </si>
  <si>
    <t>TulsaTechCounselor</t>
  </si>
  <si>
    <t>TulsaTechInstructor</t>
  </si>
  <si>
    <t>CareerTechCounselor</t>
  </si>
  <si>
    <t>CareerTechInstructor</t>
  </si>
  <si>
    <t>InstructionalCoach</t>
  </si>
  <si>
    <t>Did Not Participate</t>
  </si>
  <si>
    <t>Element 1-Providing Rigorous Learning Goals and Performance Scales (Rubrics)</t>
  </si>
  <si>
    <t>Element 1-Planning Standards-Based Lessons/Units</t>
  </si>
  <si>
    <t>Element 1-Clear, measurable goals for overall student achievement</t>
  </si>
  <si>
    <t>Indicator 1-Preparation</t>
  </si>
  <si>
    <t>Indicator 1-Program Scheduling</t>
  </si>
  <si>
    <t>Indicator 1-Discipline</t>
  </si>
  <si>
    <t>Indicator 1-Work Area</t>
  </si>
  <si>
    <t>Indicator 1-Work Environment</t>
  </si>
  <si>
    <t>Indicator 1-Managing Student Behavior</t>
  </si>
  <si>
    <t>Indicator 1-Change Agent</t>
  </si>
  <si>
    <t>Element 1-I(1): The school leader ensures the appropriate use of data to develop critical goals focused on improving student achievement at the school.</t>
  </si>
  <si>
    <t>Element 1-Clear, measureable goals focused on improving student achievement</t>
  </si>
  <si>
    <t>Element 1-I(1): The district leader ensures clear and measurable goals are established for all relevant areas of responsibility that are focused on the most critical needs for improving student achievement.</t>
  </si>
  <si>
    <t>Element 1-Providing Clear Learning Goals and Scales (Rubrics)</t>
  </si>
  <si>
    <t>Element 1-Establishing and Communicating Clear Goals for Supporting Services</t>
  </si>
  <si>
    <t>Indicator 1-Optimize</t>
  </si>
  <si>
    <t>Indicator 1-Plans</t>
  </si>
  <si>
    <t>Element 2-Tracking Student Progress</t>
  </si>
  <si>
    <t>Element 2-Aligning Resources to Standard(s)</t>
  </si>
  <si>
    <t>Element 2-Clear, measurable goals for individual student achievement</t>
  </si>
  <si>
    <t>Indicator 2-Discipline</t>
  </si>
  <si>
    <t>Indicator 2-Collaboration</t>
  </si>
  <si>
    <t>Indicator 2-Building Climate</t>
  </si>
  <si>
    <t>Indicator 2-Managing Program</t>
  </si>
  <si>
    <t>Indicator 2-Preparation and Delivery of Services</t>
  </si>
  <si>
    <t>Indicator 2-Culture for Learning</t>
  </si>
  <si>
    <t>Indicator 2-Flexibility</t>
  </si>
  <si>
    <t>Element 2-I(2): The school leader ensures appropriate analysis and interpretation of data are used to monitor the progress of each student toward meeting achievement goals.</t>
  </si>
  <si>
    <t>Element 2-Data driven progress monitoring</t>
  </si>
  <si>
    <t>Element 2-I(2): The district leader ensures data are analyzed, interpreted, and used to regularly monitor the progress toward district, school, and individual student goals.</t>
  </si>
  <si>
    <t>Element 2-Helping the School/District Achieve Goals</t>
  </si>
  <si>
    <t>Indicator 2-Plans</t>
  </si>
  <si>
    <t>Indicator 2-Defines</t>
  </si>
  <si>
    <t>Indicator 2-Provides</t>
  </si>
  <si>
    <t>Element 3-Celebrating Success</t>
  </si>
  <si>
    <t>Element 3-Planning to Close the Achievement Gap Using Data</t>
  </si>
  <si>
    <t>Element 3-Monitors progress on overall student achievement goals</t>
  </si>
  <si>
    <t>Indicator 3-Climate</t>
  </si>
  <si>
    <t>Indicator 3-Clinic Environment</t>
  </si>
  <si>
    <t>Indicator 3-Record Keeping and Data Assessment</t>
  </si>
  <si>
    <t>Indicator 3-Building Climate</t>
  </si>
  <si>
    <t>Indicator 3-Work Environment</t>
  </si>
  <si>
    <t>Indicator 3-Compliance</t>
  </si>
  <si>
    <t>Indicator 3-Library Procedures</t>
  </si>
  <si>
    <t>Indicator 3-Ideals and Beliefs</t>
  </si>
  <si>
    <t>Element 3-I(3): The school leader ensures the appropriate implementation of interventions and supportive practices to help each student meet achievement goals.</t>
  </si>
  <si>
    <t>Element 3-Data driven interventions</t>
  </si>
  <si>
    <t>Element 3-I(3): The district leader ensures appropriate support is provided to schools when data indicate interventions are needed to improve student achievement.</t>
  </si>
  <si>
    <t>Element 3-Using Available Resources</t>
  </si>
  <si>
    <t>Indicator 3-Monitors</t>
  </si>
  <si>
    <t>Indicator 3-Assures</t>
  </si>
  <si>
    <t>Indicator 3-Maintains</t>
  </si>
  <si>
    <t>Element 4-Establishing Classroom Routines</t>
  </si>
  <si>
    <t>Element 4-Identifying Critical Content from the Standards</t>
  </si>
  <si>
    <t>Element 4-Monitors progress on individual student achievement goals</t>
  </si>
  <si>
    <t>Indicator 4-Lesson Plans</t>
  </si>
  <si>
    <t>Indictaor 4-Discipline</t>
  </si>
  <si>
    <t>Indicator 4-Work Area</t>
  </si>
  <si>
    <t>Indicator 4-Monitoring Student Progress</t>
  </si>
  <si>
    <t>Indicator 4-Records and Data Assessments</t>
  </si>
  <si>
    <t>Indicator 4-Discipline</t>
  </si>
  <si>
    <t>Indicator 4-Collaborating with Teachers</t>
  </si>
  <si>
    <t>Indicator 4-Intellectual Stimulation</t>
  </si>
  <si>
    <t>Element 4-II(1): The school leader provides a clear vision for how instruction should be addressed in the school.</t>
  </si>
  <si>
    <t>Element 4-Clear vision for a district model of instruction</t>
  </si>
  <si>
    <t>Element 4-II(1): The district leader provides a clear vision regarding the district instructional model and how to implement the model.</t>
  </si>
  <si>
    <t>Element 4-Providing Opportunities for Students to Talk about Themselves</t>
  </si>
  <si>
    <t>Element 4-Demonstrating Knowledge of Students</t>
  </si>
  <si>
    <t xml:space="preserve">Indicator 4-Demonstrates </t>
  </si>
  <si>
    <t>Indicator 4-Develops</t>
  </si>
  <si>
    <t>Indicator 4-Promote</t>
  </si>
  <si>
    <t>Element 5-Organizing the Physical Layout of the Classroom</t>
  </si>
  <si>
    <t>Element 5-Previewing New Content</t>
  </si>
  <si>
    <t>Element 5-Practices are in place to help all students meet achievement goals</t>
  </si>
  <si>
    <t>Indicator 5-Assessment</t>
  </si>
  <si>
    <t>Indicator 5-Educational Impact</t>
  </si>
  <si>
    <t>Indicator 5-Safety and Security</t>
  </si>
  <si>
    <t>Indicator 5-Demonstrates Accountability</t>
  </si>
  <si>
    <t>Indicator 5-PLCs</t>
  </si>
  <si>
    <t>Indicator 5-Skill Knowledge</t>
  </si>
  <si>
    <t>Indicator 5-Management and Records</t>
  </si>
  <si>
    <t>Indicator 5-Knowledge of Curriculum, Instruction and Assessment</t>
  </si>
  <si>
    <t>Element 5-II(2): The school leader uses knowledge of the predominant instructional practices in the school to improve teaching.</t>
  </si>
  <si>
    <t>Element 5-Supports and retains leader who enhance their skills</t>
  </si>
  <si>
    <t>Element 5-II(2): The district leader effectively supports and retains school and department leaders who continually enhance their leadership skills through reflection and professional growth.</t>
  </si>
  <si>
    <t>Element 5-Demonstrating "Withitness"</t>
  </si>
  <si>
    <t>Element 5-Helping Students Meet Achievement Goals</t>
  </si>
  <si>
    <t>Indicator 5-Creates</t>
  </si>
  <si>
    <t>Indicator 5-Acknowledges</t>
  </si>
  <si>
    <t>Indicator 5-Collaborates</t>
  </si>
  <si>
    <t>Element 6-Identifying Critical Content</t>
  </si>
  <si>
    <t>Element 6-Helping Students Process New Content</t>
  </si>
  <si>
    <t>Element 6-Clear vision on instruction</t>
  </si>
  <si>
    <t>Indicator 6-Student Relations</t>
  </si>
  <si>
    <t>Indicator 6-Assessment</t>
  </si>
  <si>
    <t>Indicator 6-Monitors</t>
  </si>
  <si>
    <t>Indicator 6-Consultation and Collaboration</t>
  </si>
  <si>
    <t>Indicator 6-Professional Development</t>
  </si>
  <si>
    <t>Indicator 6-Test Administration</t>
  </si>
  <si>
    <t>Indicator 6-Developing Collection</t>
  </si>
  <si>
    <t>Indicator 6-Monitor and Evaluate</t>
  </si>
  <si>
    <t>Element 6-II(3): The school leader ensures that the school curriculum and accompanying assessments align with state and district standards.</t>
  </si>
  <si>
    <t>Element 6-Ongoing evaluations consistent with supporting data</t>
  </si>
  <si>
    <t>Element 6-II(3): The district leader provides ongoing evaluations of performance strengths and weaknesses for personnel in their area of responsibility that are consistent with student achievement and operational data.*</t>
  </si>
  <si>
    <t>Element 6-Acknowledging Adherence to Rules and Procedures</t>
  </si>
  <si>
    <t>Element 6-A.  Planning Standards-Based Lessons/Units</t>
  </si>
  <si>
    <t>Indicator 6-Skills</t>
  </si>
  <si>
    <t>Indicator 6-Optimizes</t>
  </si>
  <si>
    <t>Indicator 6-Strategies</t>
  </si>
  <si>
    <t>Element 7-Organizing Students to Interact with New Content</t>
  </si>
  <si>
    <t>Element 7-Using Questions to Help Students Elaborate on Content</t>
  </si>
  <si>
    <t>Element 7-Supports and retains teachers who enhance their skills</t>
  </si>
  <si>
    <t>Indicator 7-Literacy</t>
  </si>
  <si>
    <t>Indicator 7-Records</t>
  </si>
  <si>
    <t>Indicator 7-Professional Growth</t>
  </si>
  <si>
    <t>Indicator 7-Assessment</t>
  </si>
  <si>
    <t>Indicator 7-District Initiatives</t>
  </si>
  <si>
    <t>Indicator 7-Test Interpretation</t>
  </si>
  <si>
    <t xml:space="preserve">Indicator 7-Library Budget </t>
  </si>
  <si>
    <t>Indicator 7-Optimize</t>
  </si>
  <si>
    <t>Element 7-II(4): The school leader ensures that school curriculum is focused on essential standards so it can be taught in the time available to teachers.</t>
  </si>
  <si>
    <t>Element 7-Relevant, job embedded professional development</t>
  </si>
  <si>
    <t>Element 7-II(4): The district leader ensures that personnel are provided with job-embedded professional development to optimize professional capacity and support growth goals.</t>
  </si>
  <si>
    <t>Element 7-Understanding Students' Interests and Background</t>
  </si>
  <si>
    <t>Element 7-B.  Identifying Critical Content</t>
  </si>
  <si>
    <t>Indicator 7-Behaviors</t>
  </si>
  <si>
    <t>Indicator 7-Embeds</t>
  </si>
  <si>
    <t>Indicator 7-Supports</t>
  </si>
  <si>
    <t>Element 8-Previewing New Content</t>
  </si>
  <si>
    <t>Element 8-Reviewing Content</t>
  </si>
  <si>
    <t>Element 8-Awareness of predominant instructional practices</t>
  </si>
  <si>
    <t>Indicator 8-Standards</t>
  </si>
  <si>
    <t>Indicator 8-Nursing Services</t>
  </si>
  <si>
    <t>Indicator 8-Professional Behavior</t>
  </si>
  <si>
    <t>Indicator 8-Crisis Intervention</t>
  </si>
  <si>
    <t>Indicator 8-Professional Growth</t>
  </si>
  <si>
    <t>Indicator 8-Delivery of Services/Design</t>
  </si>
  <si>
    <t>Indicator 8-Supervising Personnel</t>
  </si>
  <si>
    <t>Indicator 8-Contingent Rewards</t>
  </si>
  <si>
    <t>Element 8-II(5): The school leader ensures that each student has equal opportunity to learn the critical content of the curriculum.</t>
  </si>
  <si>
    <t>Element 8-Adherence to federal and state standards</t>
  </si>
  <si>
    <t>Element 8-III(1): The district leader ensures that curriculum and assessment initiatives at the district and school levels adhere to federal, state, and district standards.</t>
  </si>
  <si>
    <t>Element 8-Using Verbal and Nonverbal Behaviors that Indicate Affection for Students</t>
  </si>
  <si>
    <t>Element 8-C.  Using Questioning Strategies</t>
  </si>
  <si>
    <t>Indicator 8-Uses</t>
  </si>
  <si>
    <t>Indicator 8-Understands</t>
  </si>
  <si>
    <t>Indicator 8-Coaching</t>
  </si>
  <si>
    <t>Element 9-Chunking Content into “Digestible Bites”</t>
  </si>
  <si>
    <t>Element 9-Helping Students Practice Skills, Strategies, and Processes</t>
  </si>
  <si>
    <t>Element 9-Ongoing evaluations with multiple data sources</t>
  </si>
  <si>
    <t>Indicator 9-Involves Learners</t>
  </si>
  <si>
    <t>Indicator 9-Professional Growth</t>
  </si>
  <si>
    <t>Indicator 9-Interactions with Parents</t>
  </si>
  <si>
    <t>Indicator 9-Professional Behavior</t>
  </si>
  <si>
    <t>Indicator 9-Professional Behaviors</t>
  </si>
  <si>
    <t>Indicator 9-Delivery of Services/Consultation</t>
  </si>
  <si>
    <t>Indicator 9-Knowledge of Curriculum</t>
  </si>
  <si>
    <t>Indicator 9-Discipline</t>
  </si>
  <si>
    <t>Element 9-III(1): The school leader effectively hires, supports, and retains personnel who continually demonstrate growth through reflection and growth plans.</t>
  </si>
  <si>
    <t>Element 9-A viable curriculum</t>
  </si>
  <si>
    <t>Element 9-III(2): The district leader ensures that district-level programs, curricula, and other initiatives can be adequately addressed in the time available to the district and schools.</t>
  </si>
  <si>
    <t>Element 9-Displaying Objectivity and Control</t>
  </si>
  <si>
    <t>Element 9-D.  Facilitating Groups</t>
  </si>
  <si>
    <t>Indicator 9-Effective</t>
  </si>
  <si>
    <t>Indicator 9-Uses</t>
  </si>
  <si>
    <t>Indicator 9-Observation</t>
  </si>
  <si>
    <t>Element 10-Helping Students Process New Content</t>
  </si>
  <si>
    <t>Element 10-Helping Students Examine Similarities and Differences</t>
  </si>
  <si>
    <t>Element 10-Relevant job-embedded professional development</t>
  </si>
  <si>
    <t>Indicator 10-Explains Content</t>
  </si>
  <si>
    <t>Indicator 10-Professional Behaviors</t>
  </si>
  <si>
    <t>Indicator 10-Interactions with Students</t>
  </si>
  <si>
    <t>Indicator 10-Professional Growth</t>
  </si>
  <si>
    <t>Indicator 10-Effective Communication</t>
  </si>
  <si>
    <t>Indicator 10-Supporting Instruction</t>
  </si>
  <si>
    <t>Indicator 10-Focus</t>
  </si>
  <si>
    <t>Element 10-III(2): The school leader uses multiple sources of data to provide teachers with ongoing evaluations of their pedagogical strengths and weaknesses that are consistent with student achievement data.</t>
  </si>
  <si>
    <t>Element 10-A guaranteed curriculum with equal access</t>
  </si>
  <si>
    <t>Element 10-III(3): The district leader ensures that each student has equal opportunity to access and learn the critical content of the curriculum.</t>
  </si>
  <si>
    <t>Element 10-Demonstrating Value and Respect for Low Expectancy Students</t>
  </si>
  <si>
    <t>Element 10-E.  Managing Student Behavior</t>
  </si>
  <si>
    <t>Indicator 10-Contributes</t>
  </si>
  <si>
    <t>Indicator 10-Teaches</t>
  </si>
  <si>
    <t>Indicator 10-Growth</t>
  </si>
  <si>
    <t>Element 11-Helping Students Elaborate on New Content</t>
  </si>
  <si>
    <t>Element 11-Helping Students Examine Their Reasoning</t>
  </si>
  <si>
    <t>Element 11-Adheres to state and district curriculum standards</t>
  </si>
  <si>
    <t>Indicator 11-Directions</t>
  </si>
  <si>
    <t>Indicator 11-Stakeholder Interactions</t>
  </si>
  <si>
    <t>Indicator 11-Interactions with Staff and Community</t>
  </si>
  <si>
    <t>Indicator 11-Interactions with Stakeholders</t>
  </si>
  <si>
    <t>Indicator 11-Leadership</t>
  </si>
  <si>
    <t>Indicator 11-Professional Behaviors</t>
  </si>
  <si>
    <t>Indicator 11-Reading Support</t>
  </si>
  <si>
    <t>Indicator 11-Involvement Of Curriculum &amp; Assessment</t>
  </si>
  <si>
    <t>Element 11-III(3): The school leader ensures that teachers and staff are provided with job-embedded professional development to optimize professional capacity and support their growth goals.</t>
  </si>
  <si>
    <t>Element 11-Clear guidance for district determine decisions</t>
  </si>
  <si>
    <t>Element 11-IV(1): The district leader ensures that constituents (e.g. school board, administrators, teachers, students, and parents) perceive the district as caring, collaborative, and cooperative.</t>
  </si>
  <si>
    <t>Element 11-Asking Questions of Low Expectancy Students</t>
  </si>
  <si>
    <t>Element 11-F.  Using Engagement Strategies</t>
  </si>
  <si>
    <t>Indicator 11-Leads</t>
  </si>
  <si>
    <t>Indicator 11-Gives</t>
  </si>
  <si>
    <t>Indicator 11-Behaviors</t>
  </si>
  <si>
    <t>Element 12-Helping Students Record and Represent Knowledge</t>
  </si>
  <si>
    <t>Element 12-Helping Students Revise Knowledge</t>
  </si>
  <si>
    <t>Element 12-Focused curriculum</t>
  </si>
  <si>
    <t>Indicator 12-Models</t>
  </si>
  <si>
    <t>Indicator 12-Leadership</t>
  </si>
  <si>
    <t>Indicator 12-Fair Share Duties</t>
  </si>
  <si>
    <t>Indicator 12-Stakeholder Communication</t>
  </si>
  <si>
    <t>Indicator 12-Communication with Students</t>
  </si>
  <si>
    <t>Indicator 12-Order</t>
  </si>
  <si>
    <t>Element 12-IV(1): The school leader ensures that teachers work in collaborative groups to plan and discuss effective instruction, curriculum, assessments, and the achievement of each student.</t>
  </si>
  <si>
    <t>Element 12-Constituents perceive the district as collaborative and cooperative</t>
  </si>
  <si>
    <t>Element 12-IV(2): The district leader ensures equity in a student-centered district with input from constituents (e.g. school board, administrators, teachers, students, and parents).</t>
  </si>
  <si>
    <t>Element 12-Effective Goal Setting and Scaffolding of Objectives</t>
  </si>
  <si>
    <t>Element 12-Reflecting and Evaluating Personal Performance</t>
  </si>
  <si>
    <t>Indicator 12-Advocates</t>
  </si>
  <si>
    <t>Indicator 12-Demonstrates</t>
  </si>
  <si>
    <t>Indicator 12-Environment</t>
  </si>
  <si>
    <t>Element 13-Helping Students Reflect on Learning</t>
  </si>
  <si>
    <t>Element 13-Helping Students Engage in Cognitively Complex Tasks</t>
  </si>
  <si>
    <t>Element 13-Students have the opportunity to learn critical content</t>
  </si>
  <si>
    <t>Indicator 13-Monitors</t>
  </si>
  <si>
    <t xml:space="preserve">Indicator 13-Leadership </t>
  </si>
  <si>
    <t>Indicator 13-Leadership</t>
  </si>
  <si>
    <t>Indicator 13-Questioning Techniques</t>
  </si>
  <si>
    <t>Indicator 13-Outreach</t>
  </si>
  <si>
    <t>Element 13-IV(2): The school leader ensures a workplace where teachers have roles in the decision-making process regarding school planning, initiatives, and procedures to maximize the effectiveness of the school.</t>
  </si>
  <si>
    <t>Element 13-Ensures constituents have effective ways to provide district feedback</t>
  </si>
  <si>
    <t>Element 13-IV(3): The district leader ensures leadership development and responsibilities are appropriately delegated and shared.</t>
  </si>
  <si>
    <t>Element 13-Lessons within Instructional Activities</t>
  </si>
  <si>
    <t>Element 13-Using Data and Feedback to Support Changes to Professional Practice</t>
  </si>
  <si>
    <t>Indicator 13-Checks</t>
  </si>
  <si>
    <t>Indicator 13-Exhibits</t>
  </si>
  <si>
    <t>Element 14-Reviewing Content</t>
  </si>
  <si>
    <t>Element 14-Using Formative Assessment to Track Progress</t>
  </si>
  <si>
    <t>Element 14-Teachers can observe and discuss effective teaching</t>
  </si>
  <si>
    <t>Indicator 14-Adjusts</t>
  </si>
  <si>
    <t>Indicator 14-Educational Equity</t>
  </si>
  <si>
    <t>Indicator 14-Assessing Students</t>
  </si>
  <si>
    <t>Indicator 14-Resources</t>
  </si>
  <si>
    <t>Element 14-IV(3): The school leader ensures equity in a child-centered school with input from staff, students, parents, and the community.</t>
  </si>
  <si>
    <t>Element 14-Shared leadership and delegation</t>
  </si>
  <si>
    <t>Element 14-IV(4): The district leader establishes clear guidelines regarding adherence to district policies and for autonomous school decision making.</t>
  </si>
  <si>
    <t>Element 14-Attention to Established Content Standards</t>
  </si>
  <si>
    <t>Element 14-Demonstrating Knowledge of Professional Practice (Area of Expertise)</t>
  </si>
  <si>
    <t>Indicator 14-Changes</t>
  </si>
  <si>
    <t>Indicator 14-Utilizes</t>
  </si>
  <si>
    <t>Element 15-Organizing Students to Practice and Deepen Knowledge</t>
  </si>
  <si>
    <t>Element 15-Providing Feedback and Celebrating Progress</t>
  </si>
  <si>
    <t>Element 15-Teachers have roles in decision-making</t>
  </si>
  <si>
    <t>Indicator 15-Closure</t>
  </si>
  <si>
    <t>Indicator 15-Developing Lessons</t>
  </si>
  <si>
    <t>Indicator 15-Affirmation</t>
  </si>
  <si>
    <t>Element 15-IV(4): The school leader acknowledges the successes of the school and celebrates the diversity and culture of each student.</t>
  </si>
  <si>
    <t>Element 15-Recognized as a leader</t>
  </si>
  <si>
    <t>Element 15-V(1): The district leader is transparent, communicates effectively, is recognized as a leader, and continues to demonstrate professional growth.</t>
  </si>
  <si>
    <t>Element 15-Use of Available Traditional Resources</t>
  </si>
  <si>
    <t>Element 15-Promoting Positive Interactions with Colleagues and the Community</t>
  </si>
  <si>
    <t>Indicator 15-Summarizes</t>
  </si>
  <si>
    <t>Element 16-Using Homework</t>
  </si>
  <si>
    <t>Element 16-Organizing Students to Interact with Content</t>
  </si>
  <si>
    <t>Element 16-Teacher teams regularly address school issues</t>
  </si>
  <si>
    <t>Indicator 16-Student Achievement</t>
  </si>
  <si>
    <t>Indicator 16-Professional Effectiveness</t>
  </si>
  <si>
    <t>Indicator 16-Communication</t>
  </si>
  <si>
    <t>Element 16-V(1): The school leader is transparent, communicates effectively, and continues to demonstrate professional growth.</t>
  </si>
  <si>
    <t>Element 16-Trust of constituents</t>
  </si>
  <si>
    <t>Element 16-V(2): The district leader has the trust of constituents (e.g. school board, administrators, teachers, students, and parents) that all decisions are guided by what is best for each student and the district.</t>
  </si>
  <si>
    <t>Element 16-Use of Available Technology</t>
  </si>
  <si>
    <t>Element 16-Adhering to School and District Policies and Procedures</t>
  </si>
  <si>
    <t>Indicator 16-Development</t>
  </si>
  <si>
    <t>Element 17-Helping Students Examine Similarities and Differences</t>
  </si>
  <si>
    <t>Element 17-Establishing and Acknowledging Adherence to Rules and Procedures</t>
  </si>
  <si>
    <t>Element 17-Staff can provide input on school functions</t>
  </si>
  <si>
    <t>Indicator 17-Professional Development</t>
  </si>
  <si>
    <t xml:space="preserve">Indicator 17-Professional Growth </t>
  </si>
  <si>
    <t>Indicator 17-Culture</t>
  </si>
  <si>
    <t>Element 17-V(2): The school leader has the trust of the staff and school community that all decisions are guided by what is best for each student.</t>
  </si>
  <si>
    <t>Element 17-Constituents perceive the district as safe and orderly</t>
  </si>
  <si>
    <t>Element 17-V(3): The district leader ensures constituents (e.g. school board, administrators, teachers, students, and parents) perceive the district as safe and culturally responsive.</t>
  </si>
  <si>
    <t>Element 17-Needs of English Language Learners</t>
  </si>
  <si>
    <t>Element 17-Supporting and Participating in School and District Initiatives</t>
  </si>
  <si>
    <t>Indicator 17-Growth</t>
  </si>
  <si>
    <t>Element 18-Helping Students Examine Their Reasoning</t>
  </si>
  <si>
    <t>Element 18-Using Engagement Strategies</t>
  </si>
  <si>
    <t>Element 18-Students, parents, and community can provide input</t>
  </si>
  <si>
    <t>Indicator 18-Professional Accountability</t>
  </si>
  <si>
    <t>Indicator 18-Communicating with School Staff</t>
  </si>
  <si>
    <t>Indicator 18-Input</t>
  </si>
  <si>
    <t>Element 18-V(3): The school leader ensures that the school is perceived as safe and culturally responsive.</t>
  </si>
  <si>
    <t>Element 18-Acknowledges success</t>
  </si>
  <si>
    <t>Element 18-VI(1): The district leader uses systems processes to manage fiscal resources and maximizes support for schools, teachers, and each student.</t>
  </si>
  <si>
    <t>Element 18-Needs of Students Receiving Special Education</t>
  </si>
  <si>
    <t>Indicator 18-Behaviors</t>
  </si>
  <si>
    <t>Element 19-Helping Students Practice Skills, Strategies, and Processes</t>
  </si>
  <si>
    <t>Element 19-Establishing and Maintaining Effective Relationships in a Student-Centered Classroom</t>
  </si>
  <si>
    <t>Element 19-Recognized leader of the school</t>
  </si>
  <si>
    <t>Indicator 19-Interpersonal Skills</t>
  </si>
  <si>
    <t>Indicator 19-Communicating with Stakeholders</t>
  </si>
  <si>
    <t>Indicator 19-Relationships</t>
  </si>
  <si>
    <t>Element 19-VI(1): The school leader ensures that management of the fiscal, technological, and physical resources of the school supports effective instruction and achievement of each student.</t>
  </si>
  <si>
    <t>Element 19-Manages fiscal resources</t>
  </si>
  <si>
    <t>Element 19-VI(2): The district leader manages technological resources to provide optimal efficiency throughout the district and to support effective instruction and the achievement of each student.</t>
  </si>
  <si>
    <t>Element 19-Needs of Students Who Lack Support for Schooling</t>
  </si>
  <si>
    <t>Indicator 19-Interpersonal</t>
  </si>
  <si>
    <t>Element 20-Helping Students Revise Knowledge</t>
  </si>
  <si>
    <t>Element 20-Communicating High Expectations for Each Student to Close the Achievement Gap</t>
  </si>
  <si>
    <t>Element 20-Trust of faculty and staff</t>
  </si>
  <si>
    <t xml:space="preserve">Indicator 20-Involvement and Leadership </t>
  </si>
  <si>
    <t>Indicator 20-Contributing to School and Community</t>
  </si>
  <si>
    <t xml:space="preserve">Indicator 20-Situational Awareness </t>
  </si>
  <si>
    <t>Element 20-VI(2): The school leader utilizes systematic processes to engage school district and external entities in support of school improvement.</t>
  </si>
  <si>
    <t>Element 20-Manages technological resources</t>
  </si>
  <si>
    <t>Element 20-VI(3): The district leader manages the organization, operations, instructional programs, and initiatives to maximize the use of resources that promote effective instruction and student achievement.</t>
  </si>
  <si>
    <t>Element 20-Identifying Areas of Pedagogical Strength and Weakness</t>
  </si>
  <si>
    <t>Indicator 20-Leadership</t>
  </si>
  <si>
    <t>Element 21-Organizing Students for Cognitively Complex Tasks</t>
  </si>
  <si>
    <t>Element 21-Adhering to School/District Policies and Procedures</t>
  </si>
  <si>
    <t>Element 21-Faculty and staff perceive a safe environment</t>
  </si>
  <si>
    <t>Indicator 21-Professional Ethics</t>
  </si>
  <si>
    <t>Indicator 21-Visibility</t>
  </si>
  <si>
    <t>Element 21-VI(3): The school leader ensures compliance to district, state, and federal rules and regulations to support effective instruction and achievement of each student.</t>
  </si>
  <si>
    <t>Element 21-Maximizes resources to focus on instruction and achievement</t>
  </si>
  <si>
    <t>Element 21-Evaluating the Effectiveness of Instruction</t>
  </si>
  <si>
    <t>Element 22-Engaging Students in Cognitively Complex Tasks Involving Hypothesis Generation and Testing</t>
  </si>
  <si>
    <t>Element 22-Maintaining Expertise in Content and Pedagogy</t>
  </si>
  <si>
    <t>Element 22-Students, parents, and community perceive a safe environment</t>
  </si>
  <si>
    <t>Element 22-Evaluating the Effectiveness of Specific Pedagogical Strategies and Behaviors</t>
  </si>
  <si>
    <t>Element 23-Providing Resources and Guidance for Cognitively Complex Tasks</t>
  </si>
  <si>
    <t>Element 23-Promoting Teacher Leadership and Collaboration</t>
  </si>
  <si>
    <t>Element 23-Focus on effective instruction and student achievement</t>
  </si>
  <si>
    <t>Element 23-Developing a Written Growth and Development Plan</t>
  </si>
  <si>
    <t>Element 24-Noticing When Students are Not Engaged</t>
  </si>
  <si>
    <t>Element 24-Acknowledges success</t>
  </si>
  <si>
    <t>Element 24-Monitoring Progress Relative to the Professional Growth and Development Plan</t>
  </si>
  <si>
    <t>Element 25-Using Academic Games</t>
  </si>
  <si>
    <t>Element 25-Promoting Positive Interactions with Colleagues</t>
  </si>
  <si>
    <t>Element 26-Managing Response Rates</t>
  </si>
  <si>
    <t>Element 26-Promoting Positive Interactions with Students and Parents</t>
  </si>
  <si>
    <t>Element 27-Using Physical Movement</t>
  </si>
  <si>
    <t>Element 27-Seeking Mentorship for Areas of Need or Interest</t>
  </si>
  <si>
    <t>Element 28-Maintaining a Lively Pace</t>
  </si>
  <si>
    <t>Element 28-Mentoring Other Instructional Support Members and Sharing Ideas and Strategies</t>
  </si>
  <si>
    <t>Element 29-Demonstrating Intensity and Enthusiasm</t>
  </si>
  <si>
    <t>Element 29-Adhering to District and School Rules and Procedures, State Code of Ethics, Professional Standards and Code of Conduct</t>
  </si>
  <si>
    <t>Element 30-Using Friendly Controversy</t>
  </si>
  <si>
    <t>Element 30-Participating in District and School Initiatives</t>
  </si>
  <si>
    <t>Element 31-Providing Opportunities for Students to Talk about Themselves</t>
  </si>
  <si>
    <t>Element 32-Presenting Unusual or Intriguing Information</t>
  </si>
  <si>
    <t>Element 33-Demonstrating “Withitness”</t>
  </si>
  <si>
    <t>Element 34-Applying Consequences for Lack of Adherence to Rules and Procedures</t>
  </si>
  <si>
    <t>Element 35-Acknowledging Adherence to Rules and Procedures</t>
  </si>
  <si>
    <t>Element 36-Understanding Students’ Interests and Backgrounds</t>
  </si>
  <si>
    <t>Element 37-Using Verbal and Nonverbal Behaviors that Indicate Affection for Students</t>
  </si>
  <si>
    <t>Element 38-Displaying Objectivity and Control</t>
  </si>
  <si>
    <t>Element 39-Demonstrating Value and Respect for Low Expectancy Students</t>
  </si>
  <si>
    <t>Element 40-Asking Questions of Low Expectancy Students</t>
  </si>
  <si>
    <t>Element 41-Probing Incorrect Answers with Low Expectancy Students</t>
  </si>
  <si>
    <t>Element 42-Effective Scaffolding of Information within Lessons</t>
  </si>
  <si>
    <t>Element 43-Lessons within Units</t>
  </si>
  <si>
    <t>Element 44-Attention to Established Content Standards</t>
  </si>
  <si>
    <t>Element 45-Use of Available Traditional Resources</t>
  </si>
  <si>
    <t>Element 46-Use of Available Technology</t>
  </si>
  <si>
    <t>Element 47-Needs of English Language Learners</t>
  </si>
  <si>
    <t>Element 48-Needs of Special Education Students</t>
  </si>
  <si>
    <t>Element 49-Needs of Students Who Lack Support for Schooling</t>
  </si>
  <si>
    <t>Element 50-Identifying Areas of Pedagogical Strength and Weakness</t>
  </si>
  <si>
    <t>Element 51-Evaluating the Effectiveness of Individual Lessons and Units</t>
  </si>
  <si>
    <t>Element 52-Evaluating the Effectiveness of Specific Pedagogical Strategies and Behaviors</t>
  </si>
  <si>
    <t>Element 53-Developing a Written Growth and Development Plan</t>
  </si>
  <si>
    <t>Element 54-Monitoring Progress Relative to the Professional Growth and Development Plan</t>
  </si>
  <si>
    <t>Element 55-Promoting Positive Interactions with Colleagues</t>
  </si>
  <si>
    <t>Element 56-Promoting Positive Interactions about Students and Parents</t>
  </si>
  <si>
    <t>Element 57-Seeking Mentorship for Areas of Need or Interest</t>
  </si>
  <si>
    <t>Element 58-Mentoring Other Teachers and Sharing Ideas and Strategies</t>
  </si>
  <si>
    <t>Element 59-Adhering to District and School Rules and Procedures</t>
  </si>
  <si>
    <t>Element 60-Participating in District and School Initiatives</t>
  </si>
  <si>
    <t>Evaluation Score</t>
  </si>
  <si>
    <t>Completion of Focus</t>
  </si>
  <si>
    <t>CM</t>
  </si>
  <si>
    <t>Classroom Management</t>
  </si>
  <si>
    <t>IE/TT</t>
  </si>
  <si>
    <t>Instructional Effectiveness</t>
  </si>
  <si>
    <t>PGCI/TT</t>
  </si>
  <si>
    <t>Professional Growth &amp; Continuous Improvement</t>
  </si>
  <si>
    <t>INPS/TT</t>
  </si>
  <si>
    <t>Interpersonal Skills</t>
  </si>
  <si>
    <t>L/TT</t>
  </si>
  <si>
    <t>Leadership</t>
  </si>
  <si>
    <t>NA</t>
  </si>
  <si>
    <t xml:space="preserve">Not Evaluated </t>
  </si>
  <si>
    <t>Teacher</t>
  </si>
  <si>
    <t>Yes</t>
  </si>
  <si>
    <t>CCM</t>
  </si>
  <si>
    <t>Counselor Center Management</t>
  </si>
  <si>
    <t>SCE</t>
  </si>
  <si>
    <t>School Counseling Effectiveness</t>
  </si>
  <si>
    <t>PGCI/TC</t>
  </si>
  <si>
    <t>INPS/TC</t>
  </si>
  <si>
    <t>L/TC</t>
  </si>
  <si>
    <t>Leader</t>
  </si>
  <si>
    <t>Not Evaluated</t>
  </si>
  <si>
    <t>No</t>
  </si>
  <si>
    <t>OM/TD</t>
  </si>
  <si>
    <t>Organization and Management</t>
  </si>
  <si>
    <t>IS/TD</t>
  </si>
  <si>
    <t>Instructional Support</t>
  </si>
  <si>
    <t>PGCI/TD</t>
  </si>
  <si>
    <t>INPS/TD</t>
  </si>
  <si>
    <t>L/TD</t>
  </si>
  <si>
    <t>Non-Classroom Professional</t>
  </si>
  <si>
    <t>No Longer at the district</t>
  </si>
  <si>
    <t>LM</t>
  </si>
  <si>
    <t>Library Management</t>
  </si>
  <si>
    <t>IE/TL</t>
  </si>
  <si>
    <t>PGCI/TL</t>
  </si>
  <si>
    <t>INPS/TL</t>
  </si>
  <si>
    <t>L/TL</t>
  </si>
  <si>
    <t>District Leader</t>
  </si>
  <si>
    <t>Retired</t>
  </si>
  <si>
    <t>PM</t>
  </si>
  <si>
    <t>Program Management</t>
  </si>
  <si>
    <t>IS/TN</t>
  </si>
  <si>
    <t>Instructional Skills</t>
  </si>
  <si>
    <t>PS</t>
  </si>
  <si>
    <t>Professional Services</t>
  </si>
  <si>
    <t>PGCI/TN</t>
  </si>
  <si>
    <t>INSP/TN</t>
  </si>
  <si>
    <t>L/TN</t>
  </si>
  <si>
    <t>OM/SDT</t>
  </si>
  <si>
    <t>IE/SDT</t>
  </si>
  <si>
    <t>PGCI/SDT</t>
  </si>
  <si>
    <t>INPS/SDT</t>
  </si>
  <si>
    <t>L/SDT</t>
  </si>
  <si>
    <t>OM/TSPSP</t>
  </si>
  <si>
    <t>IS/TSPSP</t>
  </si>
  <si>
    <t>PGCI/TSPSP</t>
  </si>
  <si>
    <t>INPS/TSPSP</t>
  </si>
  <si>
    <t>L/TSPSP</t>
  </si>
  <si>
    <t>MC</t>
  </si>
  <si>
    <t>Managing Change</t>
  </si>
  <si>
    <t>FL</t>
  </si>
  <si>
    <t>Focus of Leadership</t>
  </si>
  <si>
    <t>PC</t>
  </si>
  <si>
    <t>Purposeful Community</t>
  </si>
  <si>
    <t>DFSA</t>
  </si>
  <si>
    <t>A Data-Driven Focus on Student Achievement</t>
  </si>
  <si>
    <t>CII</t>
  </si>
  <si>
    <t>Continuous Improvement of Instruction</t>
  </si>
  <si>
    <t>GVC</t>
  </si>
  <si>
    <t>A Guaranteed and Viable Curriculum</t>
  </si>
  <si>
    <t>CC</t>
  </si>
  <si>
    <t>Cooperation and Collaboration</t>
  </si>
  <si>
    <t>SC</t>
  </si>
  <si>
    <t>School Climate</t>
  </si>
  <si>
    <t>CSB</t>
  </si>
  <si>
    <t>Classroom Strategies and Behaviors</t>
  </si>
  <si>
    <t>PP</t>
  </si>
  <si>
    <t>Planning and Preparing</t>
  </si>
  <si>
    <t>RT</t>
  </si>
  <si>
    <t>Reflecting on Teaching</t>
  </si>
  <si>
    <t>CP</t>
  </si>
  <si>
    <t>Collegiality and Professionalism</t>
  </si>
  <si>
    <t>SP</t>
  </si>
  <si>
    <t>Standards-Based Planning</t>
  </si>
  <si>
    <t>SI</t>
  </si>
  <si>
    <t>Standard-Based Instruction</t>
  </si>
  <si>
    <t>CL</t>
  </si>
  <si>
    <t>Conditions for Learning</t>
  </si>
  <si>
    <t>PR</t>
  </si>
  <si>
    <t>Professional Responsibilities</t>
  </si>
  <si>
    <t>DFSI</t>
  </si>
  <si>
    <t>A Data-Driven Focus on School Improvement</t>
  </si>
  <si>
    <t>IVGC</t>
  </si>
  <si>
    <t>Instruction of a Viable and Guaranteed Curriculum</t>
  </si>
  <si>
    <t>CDTS</t>
  </si>
  <si>
    <t>Continuous Development of Teachers and Staff</t>
  </si>
  <si>
    <t>CCC</t>
  </si>
  <si>
    <t>Community of Care and Collaboration</t>
  </si>
  <si>
    <t>CV</t>
  </si>
  <si>
    <t>Core Values</t>
  </si>
  <si>
    <t>RM</t>
  </si>
  <si>
    <t>Resource Management</t>
  </si>
  <si>
    <t>DFSSA</t>
  </si>
  <si>
    <t>A Data-Driven Focus to Support Student Achievement</t>
  </si>
  <si>
    <t>CSII</t>
  </si>
  <si>
    <t>Continuous Support for Improvement of Instruction</t>
  </si>
  <si>
    <t>CSGVC</t>
  </si>
  <si>
    <t>Continuous Support for a Guaranteed and Viable Curriculum</t>
  </si>
  <si>
    <t>DC</t>
  </si>
  <si>
    <t>District Climate</t>
  </si>
  <si>
    <t>RA</t>
  </si>
  <si>
    <t>Resource Allocation</t>
  </si>
  <si>
    <t>A Data-Driven Focus to Support School Achievement</t>
  </si>
  <si>
    <t>DCV</t>
  </si>
  <si>
    <t>District Core Values</t>
  </si>
  <si>
    <t>RAM</t>
  </si>
  <si>
    <t>Resource Allocation Management</t>
  </si>
  <si>
    <t>ISSB</t>
  </si>
  <si>
    <t>Instructional Support Strategies and Behaviors</t>
  </si>
  <si>
    <t>PPPS</t>
  </si>
  <si>
    <t>Planning and Preparing to Provide Support</t>
  </si>
  <si>
    <t>SSA</t>
  </si>
  <si>
    <t>Supporting Student Achievement</t>
  </si>
  <si>
    <t>CIPP</t>
  </si>
  <si>
    <t>Continuous Improvement of Professional Practice</t>
  </si>
  <si>
    <t>CTCAM</t>
  </si>
  <si>
    <t>Career Tech Counselor Area Management</t>
  </si>
  <si>
    <t>CTCE</t>
  </si>
  <si>
    <t>Career Tech Counselor Effectiveness</t>
  </si>
  <si>
    <t>PGCI</t>
  </si>
  <si>
    <t>INPS</t>
  </si>
  <si>
    <t>L</t>
  </si>
  <si>
    <t>CALM</t>
  </si>
  <si>
    <t>Classroom and Lab Management</t>
  </si>
  <si>
    <t>IE</t>
  </si>
  <si>
    <t xml:space="preserve">L </t>
  </si>
  <si>
    <t>PD</t>
  </si>
  <si>
    <t>Professional Development</t>
  </si>
  <si>
    <t>OM/IC</t>
  </si>
  <si>
    <t xml:space="preserve"> Organization and Management</t>
  </si>
  <si>
    <t xml:space="preserve"> Instructional Effectiveness</t>
  </si>
  <si>
    <t>CE</t>
  </si>
  <si>
    <t xml:space="preserve"> Coaching Effectiveness</t>
  </si>
  <si>
    <t xml:space="preserve"> Professional Growth and Continuous Improvement</t>
  </si>
  <si>
    <t xml:space="preserve"> Interpersonal Skills</t>
  </si>
  <si>
    <t>Preparation</t>
  </si>
  <si>
    <t>Discipline</t>
  </si>
  <si>
    <t>Climate</t>
  </si>
  <si>
    <t>Lesson Plans</t>
  </si>
  <si>
    <t>Assessment</t>
  </si>
  <si>
    <t>Student Relations</t>
  </si>
  <si>
    <t>Literacy</t>
  </si>
  <si>
    <t>Standards</t>
  </si>
  <si>
    <t>Involves Learners</t>
  </si>
  <si>
    <t>Explains Content</t>
  </si>
  <si>
    <t>Directions</t>
  </si>
  <si>
    <t>Models</t>
  </si>
  <si>
    <t>Monitors</t>
  </si>
  <si>
    <t>Adjusts</t>
  </si>
  <si>
    <t>Closure</t>
  </si>
  <si>
    <t>Student Achievement</t>
  </si>
  <si>
    <t>Professional Accountability</t>
  </si>
  <si>
    <t>Effective Interpersonal Skills</t>
  </si>
  <si>
    <t>Involvement &amp; Leadership</t>
  </si>
  <si>
    <t>Work Area Environment</t>
  </si>
  <si>
    <t>Management of the Counseling Program</t>
  </si>
  <si>
    <t>Building Climate</t>
  </si>
  <si>
    <t>Monitors Student Progress</t>
  </si>
  <si>
    <t>Demonstrates Accountability</t>
  </si>
  <si>
    <t>Consultation and Collaboration</t>
  </si>
  <si>
    <t>Assists with Building-Wide Assessment</t>
  </si>
  <si>
    <t>Demonstrates Skills and Temperament to Handle Crisis Interventions with Students and Families</t>
  </si>
  <si>
    <t>Exhibits Professional Behaviors and Efficiencies</t>
  </si>
  <si>
    <t>Uses Professional Growth as an Improvement Strategy</t>
  </si>
  <si>
    <t>Effective Interactions/Communications with Stakeholders</t>
  </si>
  <si>
    <t>Participates in Fair Share Duties</t>
  </si>
  <si>
    <t>Leadership Involvements</t>
  </si>
  <si>
    <t>Advocates for Educational Equity</t>
  </si>
  <si>
    <t>Building-wide Climate</t>
  </si>
  <si>
    <t>Record Keeping and Data Assessment</t>
  </si>
  <si>
    <t>Building Safety and Security</t>
  </si>
  <si>
    <t>Uses Professional Growth as an Important Strategy</t>
  </si>
  <si>
    <t>Effective Interactions / Communications with Guardian(s)</t>
  </si>
  <si>
    <t>Effective Interactions / Communications with Students</t>
  </si>
  <si>
    <t>Effective Interactions / Communications with Faculty/Staff and Community Resources</t>
  </si>
  <si>
    <t>Managing Student Behavior</t>
  </si>
  <si>
    <t>Creating a Culture for Learning</t>
  </si>
  <si>
    <t>Managing Library Procedures</t>
  </si>
  <si>
    <t>Collaborating with Teachers</t>
  </si>
  <si>
    <t>Administrative Management and Records</t>
  </si>
  <si>
    <t>Developing Collection</t>
  </si>
  <si>
    <t>Administering Library Budget</t>
  </si>
  <si>
    <t>Supervising Personnel</t>
  </si>
  <si>
    <t>Demonstrating Knowledge of Curriculum</t>
  </si>
  <si>
    <t>Supporting Instructional Goals</t>
  </si>
  <si>
    <t>Demonstrating Knowledge of Traditional and Non-Traditional Literature &amp; Reading Support</t>
  </si>
  <si>
    <t>Communicates Effectively with Students</t>
  </si>
  <si>
    <t>Using Quality Questioning Techniques with Students</t>
  </si>
  <si>
    <t>Assessing Students</t>
  </si>
  <si>
    <t>Developing Lessons</t>
  </si>
  <si>
    <t>Reflecting on Professional Effectiveness</t>
  </si>
  <si>
    <t>Growing and Developing Professionally</t>
  </si>
  <si>
    <t>Communicating with School Staff</t>
  </si>
  <si>
    <t>Communicating with School Stakeholders</t>
  </si>
  <si>
    <t>Contributing to School &amp; Professional Communities</t>
  </si>
  <si>
    <t>Adhering to Professional Ethics</t>
  </si>
  <si>
    <t>Program Scheduling</t>
  </si>
  <si>
    <t>Collaboration</t>
  </si>
  <si>
    <t>Clinic Environment</t>
  </si>
  <si>
    <t>Discipline Focus</t>
  </si>
  <si>
    <t>Educational Impact</t>
  </si>
  <si>
    <t>Records</t>
  </si>
  <si>
    <t>Nursing Services</t>
  </si>
  <si>
    <t>Effective interactions and communications with stakeholders</t>
  </si>
  <si>
    <t>Building-wide Climate Responsibilities</t>
  </si>
  <si>
    <t>Establishes and Facilitates PLCs</t>
  </si>
  <si>
    <t>Job-Embedded Professional Development</t>
  </si>
  <si>
    <t>Support of District Initiatives</t>
  </si>
  <si>
    <t>Effective Interactions/Communication</t>
  </si>
  <si>
    <t>Preparation and Delivery of Services</t>
  </si>
  <si>
    <t>Compliance</t>
  </si>
  <si>
    <t>Skill Knowledge</t>
  </si>
  <si>
    <t>Evaluation and Assessment/Test Administration</t>
  </si>
  <si>
    <t>Evaluation and Assessment/Test Interpretation</t>
  </si>
  <si>
    <t>Delivery of Services/Design</t>
  </si>
  <si>
    <t>Delivery of Services/Consultation</t>
  </si>
  <si>
    <t>Change Agent</t>
  </si>
  <si>
    <t>Flexibility</t>
  </si>
  <si>
    <t>Ideals and Beliefs</t>
  </si>
  <si>
    <t>Intellectual Stimulation</t>
  </si>
  <si>
    <t>Monitor and Evaluate</t>
  </si>
  <si>
    <t>Optimize</t>
  </si>
  <si>
    <t>Contingent Rewards</t>
  </si>
  <si>
    <t>Focus</t>
  </si>
  <si>
    <t>Involvement Of Curriculum &amp; Assessment</t>
  </si>
  <si>
    <t>Order</t>
  </si>
  <si>
    <t>Outreach</t>
  </si>
  <si>
    <t>Resources</t>
  </si>
  <si>
    <t>Affirmation</t>
  </si>
  <si>
    <t>Communication</t>
  </si>
  <si>
    <t>Culture</t>
  </si>
  <si>
    <t>Input</t>
  </si>
  <si>
    <t>Relationships</t>
  </si>
  <si>
    <t>Situational Awareness</t>
  </si>
  <si>
    <t>Visibility</t>
  </si>
  <si>
    <t>Monitors progress on overall student achievement goals</t>
  </si>
  <si>
    <t>Monitors progress on individual student achievement goals</t>
  </si>
  <si>
    <t>Practices are in place to help all students meet achievement goals</t>
  </si>
  <si>
    <t>Clear vision on instruction</t>
  </si>
  <si>
    <t>Supports and retains teachers who enhance their skills</t>
  </si>
  <si>
    <t>Awareness of predominant instructional practices</t>
  </si>
  <si>
    <t>Ongoing evaluations with multiple data sources</t>
  </si>
  <si>
    <t>Relevant job-embedded professional development</t>
  </si>
  <si>
    <t>Adheres to state and district curriculum standards</t>
  </si>
  <si>
    <t>Focused curriculum</t>
  </si>
  <si>
    <t>Students have the opportunity to learn critical content</t>
  </si>
  <si>
    <t>Teachers can observe and discuss effective teaching</t>
  </si>
  <si>
    <t>Teachers have roles in decision-making</t>
  </si>
  <si>
    <t>Teacher teams regularly address school issues</t>
  </si>
  <si>
    <t>Staff can provide input on school functions</t>
  </si>
  <si>
    <t>Recognized leader of the school</t>
  </si>
  <si>
    <t>Trust of faculty and staff</t>
  </si>
  <si>
    <t>Faculty and staff perceive a safe environment</t>
  </si>
  <si>
    <t>Focus on effective instruction and student achievement</t>
  </si>
  <si>
    <t>Acknowledges success</t>
  </si>
  <si>
    <t>Providing Rigorous Learning Goals and Performance Scales (Rubrics)</t>
  </si>
  <si>
    <t>Tracking Student Progress</t>
  </si>
  <si>
    <t>Celebrating Success</t>
  </si>
  <si>
    <t>Establishing Classroom Routines</t>
  </si>
  <si>
    <t>Organizing the Physical Layout of the Classroom</t>
  </si>
  <si>
    <t>Identifying Critical Content</t>
  </si>
  <si>
    <t>Organizing Students to Interact with New Content</t>
  </si>
  <si>
    <t>Previewing New Content</t>
  </si>
  <si>
    <t>Chunking Content into Digestible Bites</t>
  </si>
  <si>
    <t>Helping Students Process New Content</t>
  </si>
  <si>
    <t>Helping Students Elaborate on New Content</t>
  </si>
  <si>
    <t>Helping Students Record and Represent Knowledge</t>
  </si>
  <si>
    <t>Helping Students Reflect on Learning</t>
  </si>
  <si>
    <t>Reviewing Content</t>
  </si>
  <si>
    <t>Organizing Students to Practice and Deepen Knowledge</t>
  </si>
  <si>
    <t>Using Homework</t>
  </si>
  <si>
    <t>Helping Students Examine Similarities and Differences</t>
  </si>
  <si>
    <t>Helping Students Examine Their Reasoning</t>
  </si>
  <si>
    <t>Helping Students Revise Knowledge</t>
  </si>
  <si>
    <t>Organizing Students for Cognitively Complex Tasks</t>
  </si>
  <si>
    <t>Engaging Students in Cognitively Complex Tasks Involving Hypothesis Generation and Testing</t>
  </si>
  <si>
    <t>Providing Resources and Guidance for Cognitively Complex Tasks</t>
  </si>
  <si>
    <t>Noticing When Students are Not Engaged</t>
  </si>
  <si>
    <t>Using Academic Games</t>
  </si>
  <si>
    <t>Managing Response Rates</t>
  </si>
  <si>
    <t>Using Physical Movement</t>
  </si>
  <si>
    <t>Maintaining a Lively Pace</t>
  </si>
  <si>
    <t>Demonstrating Intensity and Enthusiasm</t>
  </si>
  <si>
    <t>Using Friendly Controversy</t>
  </si>
  <si>
    <t>Providing Opportunities for Students to Talk About Themselves</t>
  </si>
  <si>
    <t>Presenting Unusual or Intriguing Information</t>
  </si>
  <si>
    <t>Demonstrating Withitness</t>
  </si>
  <si>
    <t>Applying Consequences for Lack of Adherence to Rules and Procedures</t>
  </si>
  <si>
    <t>Acknowledging Adherence to Rules and Procedures</t>
  </si>
  <si>
    <t>Understanding Students Interests and Backgrounds</t>
  </si>
  <si>
    <t>Using Verbal and Nonverbal Behaviors that Indicate Affection for Students</t>
  </si>
  <si>
    <t>Displaying Objectivity and Control</t>
  </si>
  <si>
    <t>Demonstrating Value and Respect for Low Expectancy Students</t>
  </si>
  <si>
    <t>Asking Questions of Low Expectancy Students</t>
  </si>
  <si>
    <t>Probing Incorrect Answers with Low Expectancy Students</t>
  </si>
  <si>
    <t>Effective Scaffolding of Information within Lessons</t>
  </si>
  <si>
    <t>Lessons within Units</t>
  </si>
  <si>
    <t>Attention to Established Content Standards</t>
  </si>
  <si>
    <t>Use of Available Traditional Resources</t>
  </si>
  <si>
    <t>Use of Available Technology</t>
  </si>
  <si>
    <t>Needs of English Language Learners</t>
  </si>
  <si>
    <t>Needs of Students Receiving Special Education</t>
  </si>
  <si>
    <t>Needs of Students Who Lack Support for Schooling</t>
  </si>
  <si>
    <t>Identifying Areas of Pedagogical Strength and Weakness</t>
  </si>
  <si>
    <t>Evaluating the Effectiveness of Individual Lessons and Units</t>
  </si>
  <si>
    <t>Evaluating the Effectiveness of Specific Pedagogical Strategies and Behaviors</t>
  </si>
  <si>
    <t>Developing a Written Growth and Development Plan</t>
  </si>
  <si>
    <t>Monitoring Progress Relative to the Professional Growth and Development Plan</t>
  </si>
  <si>
    <t>Promoting Positive Interactions with Colleagues</t>
  </si>
  <si>
    <t>Promoting Positive Interactions about Students and Parents</t>
  </si>
  <si>
    <t>Seeking Mentorship for Areas of Need or Interest</t>
  </si>
  <si>
    <t>Mentoring Other Teachers and Sharing Ideas and Strategies</t>
  </si>
  <si>
    <t>Adhering to District and School Rules and Procedures</t>
  </si>
  <si>
    <t>Participating in District and School Initiatives</t>
  </si>
  <si>
    <t>Planning Standards-Based Lessons/Units</t>
  </si>
  <si>
    <t>Aligning Resources to Standard(s)</t>
  </si>
  <si>
    <t>Planning to Close the Achievement Gap Using Data</t>
  </si>
  <si>
    <t>Identifying Critical Content from the Standards</t>
  </si>
  <si>
    <t>Using Questions to Help Students Elaborate on Content</t>
  </si>
  <si>
    <t>Helping Students Engage in Congnitively Complex Tasks</t>
  </si>
  <si>
    <t>Using Formative Assessment to Track Progress</t>
  </si>
  <si>
    <t>Providing Feedback and Celebrating Progress</t>
  </si>
  <si>
    <t>Organizing Students to Interact with Content</t>
  </si>
  <si>
    <t>Establishing and Acknowledging Adherence to Rules and Procedures</t>
  </si>
  <si>
    <t>Using Engagement Strategies</t>
  </si>
  <si>
    <t>Establishing and Maintaining Effective Relationships in a Student-Centered Classroom</t>
  </si>
  <si>
    <t>Communicating High Expectations for Each Student to Close the Achievement Gap</t>
  </si>
  <si>
    <t>Adhering to School and District Policies and Procedures</t>
  </si>
  <si>
    <t>Maintaining Expertise in Content and Pedagogy</t>
  </si>
  <si>
    <t>Promoting Teacher Leadership and Collaboration</t>
  </si>
  <si>
    <t>The school leader ensures the appropriate use of data to develop critical goals focused on improving student achievement at the school.</t>
  </si>
  <si>
    <t>The school leader ensures appropriate analysis and interpretation of data are used to monitor the progress of each student toward meeting achievement goals.</t>
  </si>
  <si>
    <t>The school leader ensures the appropriate implementation of interventions and supportive practices to help each student meet achievement goals.</t>
  </si>
  <si>
    <t>The school leader provides a clear vision for how instruction should be addressed in the school.</t>
  </si>
  <si>
    <t>The school leader uses knowledge of the predominant instructional practices in the school to improve teaching.</t>
  </si>
  <si>
    <t>The school leader ensures that the school curriculum and accompanying assessments align with state and district standards.</t>
  </si>
  <si>
    <t>The school leader ensures that school curriculum is focused on essential standards so it can be taught in the time available to teachers.</t>
  </si>
  <si>
    <t>The school leader ensures that each student has equal opportunity to learn the critical content of the curriculum.</t>
  </si>
  <si>
    <t>The school leader uses multiple sources of data to provide teachers with ongoing evaluations of their pedagogical strengths and weaknesses that are consistent with student achievement data.</t>
  </si>
  <si>
    <t>The school leader ensures that teachers and staff are provided with job-embedded professional development to optimize professional capacity and support their growth goals.</t>
  </si>
  <si>
    <t>The school leader acknowledges the successes of the school and celebrates the diversity and culture of each student.</t>
  </si>
  <si>
    <t>The school leader has the trust of the staff and school community that all decisions are guided by what is best for each student.</t>
  </si>
  <si>
    <t>The school leader ensures that the school is perceived as safe and culturally responsive.</t>
  </si>
  <si>
    <t>The school leader utilizes systematic processes to engage school district and external entities in support of school improvement.</t>
  </si>
  <si>
    <t>Data driven progress monitoring</t>
  </si>
  <si>
    <t>Data driven interventions</t>
  </si>
  <si>
    <t>Clear vision for a district model of instruction</t>
  </si>
  <si>
    <t>Supports and retains leader who enhance their skills</t>
  </si>
  <si>
    <t>Ongoing evaluations consistent with supporting data</t>
  </si>
  <si>
    <t>Adherence to federal and state standards</t>
  </si>
  <si>
    <t>A viable curriculum</t>
  </si>
  <si>
    <t>A guaranteed curriculum with equal access</t>
  </si>
  <si>
    <t>Clear guidance for district determine decisions</t>
  </si>
  <si>
    <t>Constituents perceive the district as collaborative and cooperative</t>
  </si>
  <si>
    <t>Ensures constituents have effective ways to provide district feedback</t>
  </si>
  <si>
    <t>Shared leadership and delegation</t>
  </si>
  <si>
    <t>Recognized as a leader</t>
  </si>
  <si>
    <t>Trust of constituents</t>
  </si>
  <si>
    <t>Constituents perceive the district as safe and orderly</t>
  </si>
  <si>
    <t>Manages fiscal resources</t>
  </si>
  <si>
    <t>Manages technological resources</t>
  </si>
  <si>
    <t>Maximizes resources to focus on instruction and achievement</t>
  </si>
  <si>
    <t>I(1): The district leader ensures clear and measurable goals are established for all relevant areas of responsibility that are focused on the most critical needs for improving student achievement.</t>
  </si>
  <si>
    <t>I(3): The district leader ensures appropriate support is provided to schools when data indicate interventions are needed to improve student achievement.</t>
  </si>
  <si>
    <t>II(1): The district leader provides a clear vision regarding the district instructional model and how to implement the model.</t>
  </si>
  <si>
    <t>II(2): The district leader effectively supports and retains school and department leaders who continually enhance their leadership skills through reflection and professional growth.</t>
  </si>
  <si>
    <t>II(3): The district leader provides ongoing evaluations of performance strengths and weaknesses for personnel in their area of responsibility that are consistent with student achievement and operational data.*</t>
  </si>
  <si>
    <t>II(4): The district leader ensures that personnel are provided with job-embedded professional development to optimize professional capacity and support growth goals.</t>
  </si>
  <si>
    <t>III(3): The district leader ensures that each student has equal opportunity to access and learn the critical content of the curriculum.</t>
  </si>
  <si>
    <t>IV(3): The district leader ensures leadership development and responsibilities are appropriately delegated and shared.</t>
  </si>
  <si>
    <t>IV(4): The district leader establishes clear guidelines regarding adherence to district policies and for autonomous school decision making.</t>
  </si>
  <si>
    <t>VI(2): The district leader manages technological resources to provide optimal efficiency throughout the district and to support effective instruction and the achievement of each student.</t>
  </si>
  <si>
    <t>Providing Clear Learning Goals and Scales (Rubrics)</t>
  </si>
  <si>
    <t>Providing Opportunities for Students to Talk about Themselves</t>
  </si>
  <si>
    <t>Demonstrating "Withitness"</t>
  </si>
  <si>
    <t>Understanding Students' Interests and Background</t>
  </si>
  <si>
    <t>Effective Goal Setting and Scaffolding of Objectives</t>
  </si>
  <si>
    <t>Lessons within Instructional Activities</t>
  </si>
  <si>
    <t>Evaluating the Effectiveness of Instruction</t>
  </si>
  <si>
    <t>Promoting Positive Interactions with Students and Parents</t>
  </si>
  <si>
    <t>Mentoring Other Instructional Support Members and Sharing Ideas and Strategies</t>
  </si>
  <si>
    <t>Establishing and Communicating Clear Goals for Supporting Services</t>
  </si>
  <si>
    <t>Helping the School/District Achieve Goals</t>
  </si>
  <si>
    <t>Using Available Resources</t>
  </si>
  <si>
    <t>Demonstrating Knowledge of Students</t>
  </si>
  <si>
    <t>Helping Students Meet Achievement Goals</t>
  </si>
  <si>
    <t>A. Planning Standards-Based Lessons/Units</t>
  </si>
  <si>
    <t>B. Identifying Critical Content</t>
  </si>
  <si>
    <t>C. Using Questioning Strategies</t>
  </si>
  <si>
    <t>D. Facilitating Groups</t>
  </si>
  <si>
    <t>E. Managing Student Behavior</t>
  </si>
  <si>
    <t>F. Using Engagement Strategies</t>
  </si>
  <si>
    <t>Reflecting and Evaluating Personal Performance</t>
  </si>
  <si>
    <t>Using Data and Feedback to Support Changes to Professional Practice</t>
  </si>
  <si>
    <t>Demonstrating Knowledge of Professional Practice (Area of Expertise)</t>
  </si>
  <si>
    <t>Promoting Positive Interactions with Colleagues and the Community</t>
  </si>
  <si>
    <t>Supporting and Participating in School and District Initiatives</t>
  </si>
  <si>
    <t>The Career Tech Counselor will optimize the counseling environment to assure efficacy / student learning is in alignment with counseling management best practices.</t>
  </si>
  <si>
    <t>Instructor plans for and executes a lesson relating to short-term and long-term objectives.</t>
  </si>
  <si>
    <t>Instructor clearly defines and effectively manages student behavior.</t>
  </si>
  <si>
    <t>Instructor assures a contribution to school-wide positive climate responsibilities.</t>
  </si>
  <si>
    <t>Instructor develops lesson and instructional plans designed to achieve the identified objectives.</t>
  </si>
  <si>
    <t>Instructor acknowledges student progress and uses assessment practices that are fair and based on identified criteria and support effective instruction.</t>
  </si>
  <si>
    <t>Instructor optimizes the learning environment through respectful and appropriate interactions with students conveying high expectations for students and an enthusiasm for the curriculum.</t>
  </si>
  <si>
    <t>Instructor embeds the components of literacy and other academics into all instructional content.</t>
  </si>
  <si>
    <t>Instructor understands and optimizes the delivery focus of current Career Technical/Industry Standards and expectations derived from same on student learning and achievement.</t>
  </si>
  <si>
    <t>Instructor uses active learning questioning techniques and/or guided practices to involve all students.</t>
  </si>
  <si>
    <t>Instructor teaches the objectives through a variety of methods.</t>
  </si>
  <si>
    <t>Instructor provides clear instruction and direction.</t>
  </si>
  <si>
    <t>Instructor demonstrates / models the desired skill or process.</t>
  </si>
  <si>
    <t>Instructor checks to determine if students are progressing toward stated objectives / competencies.</t>
  </si>
  <si>
    <t>Instructor changes instruction based on the results of monitoring.</t>
  </si>
  <si>
    <t>Instructor summarizes and fits into context what has been taught.</t>
  </si>
  <si>
    <t>Effective development and use of modified assessments and curriculum for special education and other students that qualify for services.</t>
  </si>
  <si>
    <t>Uses Professional Growth as a Continuous Improvement Strategy</t>
  </si>
  <si>
    <t>Exhibits behaviors and efficiencies associated with professionalism.</t>
  </si>
  <si>
    <t>Effective Interactions and Collaboration with Stakeholders.</t>
  </si>
  <si>
    <t>Exhibits Positive Leadership through Varied Involvements.</t>
  </si>
  <si>
    <t>The Tulsa Tech Counselor will optimize the counseling environment to assure efficacy / student learning is in alignment with counseling management best practices.</t>
  </si>
  <si>
    <t>The Tulsa Tech Counselor plans for delivery of the schoolâ€™s counseling plan relative to short term and long term objectives.</t>
  </si>
  <si>
    <t>The Tulsa Tech Counselor monitors student progress to maximize student achievement.</t>
  </si>
  <si>
    <t>The Tulsa Tech Counselor demonstrates accountability.</t>
  </si>
  <si>
    <t>The Tulsa Tech Counselor creates a professional climate to ensure that Faculty and Staff actively solicit the counselorâ€™s expertise in studentsâ€™ emotional career and academic progress.</t>
  </si>
  <si>
    <t>The Tulsa Tech Counselor exhibits the skills and temperament to manage studentsâ€™ crises.</t>
  </si>
  <si>
    <t>The Tulsa Tech Counselor exhibits behaviors and efficiencies associated with professionalism.</t>
  </si>
  <si>
    <t>The Tulsa Tech Counselor uses professional growth as a continuous improvement strategy.</t>
  </si>
  <si>
    <t>The Tulsa Tech Counselor exhibits effective interactions and communications with stakeholders.</t>
  </si>
  <si>
    <t>The Tulsa Tech Counselor contributes to a positive campus climate by taking a proactive role in creating a safe orderly and positive school environment.</t>
  </si>
  <si>
    <t>The Tulsa Tech Counselor leads and participates in school-wide efforts to involve students and stakeholders.</t>
  </si>
  <si>
    <t>The Tulsa Tech Counselor advocates effectively for equity issues affecting the educational progress of students.</t>
  </si>
  <si>
    <t>Instructor plans for delivery of the lesson relative to short and long-term objectives.</t>
  </si>
  <si>
    <t>Instructor clearly defines expected behavior.</t>
  </si>
  <si>
    <t>Instructor assures a positive contribution to classroom and school-wide climate.</t>
  </si>
  <si>
    <t>Instructor develops instructional plans designed to achieve desired student outcomes.</t>
  </si>
  <si>
    <t>Instructor acknowledges student progress and uses assessment practices that are fair and based on identified criteria.</t>
  </si>
  <si>
    <t>Instructor optimizes the learning environment through respected and appropriate interactions with students conveying high expectations for students and an enthusiasm for the curriculum.</t>
  </si>
  <si>
    <t>Instructor embeds the literacy components into all instructional content.</t>
  </si>
  <si>
    <t>Instructor understands and optimizes the delivery focus of Common Career Technical Core Standards/Career Majors and the expectations derived from same on student learning and achievement.</t>
  </si>
  <si>
    <t>Instructor gives directions that are clearly stated and relate to the learning objectives/ competencies.</t>
  </si>
  <si>
    <t>Effective development and use of modified assessments and curriculum for special needs students and other students experiencing difficulties in learning.</t>
  </si>
  <si>
    <t>Instructional Coach plans development and delivery of assistance/ support/ professional development relative to short and long term objectives.</t>
  </si>
  <si>
    <t>Instructional Coach provides professional development opportunities for teachers.</t>
  </si>
  <si>
    <t>Instructional Coach generates and maintains accurate records and analyzes data.</t>
  </si>
  <si>
    <t>Instructional Coach uses effective tools to promote teachers as leaders and learners.</t>
  </si>
  <si>
    <t>Instructional Coach collaborates with teachers to design rigorous</t>
  </si>
  <si>
    <t>standards-based classroom instruction.</t>
  </si>
  <si>
    <t>Instructional Coach uses a variety of strategies to communicate research-based practices for professional development.</t>
  </si>
  <si>
    <t>Instructional Coach supports District Initiatives.</t>
  </si>
  <si>
    <t>Instructional Coach effectively uses coaching strategies to meet the needs of teachers.</t>
  </si>
  <si>
    <t>Instructional Coach uses the observation coaching cycle when working with certified teaching staff.</t>
  </si>
  <si>
    <t>Instructional Coach uses professional growth as an improvement strategy.</t>
  </si>
  <si>
    <t>Instructional Coach exhibits behaviors and efficiencies associated with professionalism.</t>
  </si>
  <si>
    <t>Instructional Coach promotes a collaborative work environment</t>
  </si>
  <si>
    <t>Instructional Coach exhibits behaviors that build positive relationships among colleagues and certified teaching staff.</t>
  </si>
  <si>
    <t>Instructional Coach utilizes and promotes professional growth as an improvement strategy.</t>
  </si>
  <si>
    <t>Model</t>
  </si>
  <si>
    <t>IndicatorDomain1</t>
  </si>
  <si>
    <t>IndicatorDomain2</t>
  </si>
  <si>
    <t>IndicatorDomain3</t>
  </si>
  <si>
    <t>IndicatorDomain4</t>
  </si>
  <si>
    <t>IndicatorDomain5</t>
  </si>
  <si>
    <t>IndicatorDomain6</t>
  </si>
  <si>
    <t>IndicatorDomain7</t>
  </si>
  <si>
    <t>IndicatorDomain8</t>
  </si>
  <si>
    <t>IndicatorDomain9</t>
  </si>
  <si>
    <t>IndicatorDomain10</t>
  </si>
  <si>
    <t>IndicatorDomain11</t>
  </si>
  <si>
    <t>IndicatorDomain12</t>
  </si>
  <si>
    <t>IndicatorDomain13</t>
  </si>
  <si>
    <t>IndicatorDomain14</t>
  </si>
  <si>
    <t>IndicatorDomain15</t>
  </si>
  <si>
    <t>IndicatorDomain16</t>
  </si>
  <si>
    <t>IndicatorDomain17</t>
  </si>
  <si>
    <t>IndicatorDomain18</t>
  </si>
  <si>
    <t>IndicatorDomain19</t>
  </si>
  <si>
    <t>IndicatorDomain20</t>
  </si>
  <si>
    <t>IndicatorDomain21</t>
  </si>
  <si>
    <t>IndicatorDomain22</t>
  </si>
  <si>
    <t>IndicatorDomain23</t>
  </si>
  <si>
    <t>IndicatorDomain24</t>
  </si>
  <si>
    <t>IndicatorDomain25</t>
  </si>
  <si>
    <t>IndicatorDomain26</t>
  </si>
  <si>
    <t>IndicatorDomain27</t>
  </si>
  <si>
    <t>IndicatorDomain28</t>
  </si>
  <si>
    <t>IndicatorDomain29</t>
  </si>
  <si>
    <t>IndicatorDomain30</t>
  </si>
  <si>
    <t>IndicatorDomain31</t>
  </si>
  <si>
    <t>IndicatorDomain32</t>
  </si>
  <si>
    <t>IndicatorDomain33</t>
  </si>
  <si>
    <t>IndicatorDomain34</t>
  </si>
  <si>
    <t>IndicatorDomain35</t>
  </si>
  <si>
    <t>IndicatorDomain36</t>
  </si>
  <si>
    <t>IndicatorDomain37</t>
  </si>
  <si>
    <t>IndicatorDomain38</t>
  </si>
  <si>
    <t>IndicatorDomain39</t>
  </si>
  <si>
    <t>IndicatorDomain40</t>
  </si>
  <si>
    <t>IndicatorDomain41</t>
  </si>
  <si>
    <t>IndicatorDomain42</t>
  </si>
  <si>
    <t>IndicatorDomain43</t>
  </si>
  <si>
    <t>IndicatorDomain44</t>
  </si>
  <si>
    <t>IndicatorDomain45</t>
  </si>
  <si>
    <t>IndicatorDomain46</t>
  </si>
  <si>
    <t>IndicatorDomain47</t>
  </si>
  <si>
    <t>IndicatorDomain48</t>
  </si>
  <si>
    <t>IndicatorDomain49</t>
  </si>
  <si>
    <t>IndicatorDomain50</t>
  </si>
  <si>
    <t>IndicatorDomain51</t>
  </si>
  <si>
    <t>IndicatorDomain52</t>
  </si>
  <si>
    <t>IndicatorDomain53</t>
  </si>
  <si>
    <t>IndicatorDomain54</t>
  </si>
  <si>
    <t>IndicatorDomain55</t>
  </si>
  <si>
    <t>IndicatorDomain56</t>
  </si>
  <si>
    <t>IndicatorDomain57</t>
  </si>
  <si>
    <t>IndicatorDomain58</t>
  </si>
  <si>
    <t>IndicatorDomain59</t>
  </si>
  <si>
    <t>IndicatorDomain60</t>
  </si>
  <si>
    <t>SBP</t>
  </si>
  <si>
    <t>SBI</t>
  </si>
  <si>
    <t>CFL</t>
  </si>
  <si>
    <t>DDFSI</t>
  </si>
  <si>
    <t>OAM</t>
  </si>
  <si>
    <t>Knowledge of Curriculum / Instruction and Assessment</t>
  </si>
  <si>
    <t>Clear/ measurable goals for overall student achievement</t>
  </si>
  <si>
    <t>Clear/ measurable goals for individual student achievement</t>
  </si>
  <si>
    <t>Students/ parents/ and community can provide input</t>
  </si>
  <si>
    <t>Students/ parents/ and community perceive a safe environment</t>
  </si>
  <si>
    <t>Helping Students Practice Skills/ Strategies/ and Processes</t>
  </si>
  <si>
    <t>Helping Students Practice Skills/ Strategies and Processes</t>
  </si>
  <si>
    <t>The school leader effectively hires/ supports/ and retains personnel who continually demonstrate growth through reflection and growth plans.</t>
  </si>
  <si>
    <t>The school leader ensures that teachers work in collaborative groups to plan and discuss effective instruction/ curriculum/ assessments/ and the achievement of each student.</t>
  </si>
  <si>
    <t>The school leader ensures a workplace where teachers have roles in the decision-making process regarding school planning/ initiatives/ and procedures to maximize the effectiveness of the school.</t>
  </si>
  <si>
    <t>The school leader ensures equity in a child-centered school with input from staff/ students/ parents/ and the community.</t>
  </si>
  <si>
    <t>The school leader is transparent/ communicates effectively/ and continues to demonstrate professional growth.</t>
  </si>
  <si>
    <t>The school leader ensures that management of the fiscal/ technological/ and physical resources of the school supports effective instruction and achievement of each student.</t>
  </si>
  <si>
    <t>The school leader ensures compliance to district/ state/ and federal rules and regulations to support effective instruction and achievement of each student.</t>
  </si>
  <si>
    <t>Clear/ measureable goals focused on improving student achievement</t>
  </si>
  <si>
    <t>Relevant/ job embedded professional development</t>
  </si>
  <si>
    <t>I(2): The district leader ensures data are analyzed/ interpreted/ and used to regularly monitor the progress toward district/ school/ and individual student goals.</t>
  </si>
  <si>
    <t>III(1): The district leader ensures that curriculum and assessment initiatives at the district and school levels adhere to federal/ state/ and district standards.</t>
  </si>
  <si>
    <t>III(2): The district leader ensures that district-level programs/ curricula/ and other initiatives can be adequately addressed in the time available to the district and schools.</t>
  </si>
  <si>
    <t>IV(1): The district leader ensures that constituents (e.g. school board/ administrators/ teachers/ students/ and parents) perceive the district as caring/ collaborative/ and cooperative.</t>
  </si>
  <si>
    <t>IV(2): The district leader ensures equity in a student-centered district with input from constituents (e.g. school board/ administrators/ teachers/ students/ and parents).</t>
  </si>
  <si>
    <t>V(1): The district leader is transparent/ communicates effectively/ is recognized as a leader/ and continues to demonstrate professional growth.</t>
  </si>
  <si>
    <t>V(2): The district leader has the trust of constituents (e.g. school board/ administrators/ teachers/ students/ and parents) that all decisions are guided by what is best for each student and the district.</t>
  </si>
  <si>
    <t>V(3): The district leader ensures constituents (e.g. school board/ administrators/ teachers/ students/ and parents) perceive the district as safe and culturally responsive.</t>
  </si>
  <si>
    <t>VI(1): The district leader uses systems processes to manage fiscal resources and maximizes support for schools/ teachers/ and each student.</t>
  </si>
  <si>
    <t>VI(3): The district leader manages the organization/ operations/ instructional programs/ and initiatives to maximize the use of resources that promote effective instruction and student achievement.</t>
  </si>
  <si>
    <t>Adhering to District and School Rules and Procedures/ State Code of Ethics/ Professional Standards and Code of Conduct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</si>
</sst>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theme="1"/>
      <name val="Calibri"/>
      <family val="2"/>
      <scheme val="minor"/>
    </font>
    <font>
      <sz val="11"/>
      <color rgb="FF000000"/>
      <name val="Calibri"/>
      <family val="2"/>
      <scheme val="minor"/>
    </font>
    <font>
      <sz val="11"/>
      <name val="Calibri"/>
      <family val="2"/>
      <scheme val="minor"/>
    </font>
    <font>
      <sz val="11"/>
      <color rgb="FF000000"/>
      <name val="Calibri"/>
      <family val="2"/>
    </font>
    <font>
      <sz val="9"/>
      <color theme="1"/>
      <name val="Calibri"/>
      <family val="2"/>
      <scheme val="minor"/>
    </font>
    <font>
      <sz val="9"/>
      <color rgb="FF000000"/>
      <name val="Calibri"/>
      <family val="2"/>
      <scheme val="minor"/>
    </font>
    <font>
      <b/>
      <sz val="9"/>
      <color rgb="FF000000"/>
      <name val="Calibri"/>
      <family val="2"/>
      <scheme val="minor"/>
    </font>
    <font>
      <sz val="9"/>
      <name val="Calibri"/>
      <family val="2"/>
      <scheme val="minor"/>
    </font>
    <font>
      <b/>
      <sz val="9"/>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theme="0" tint="-0.14999847407452621"/>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theme="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s>
  <cellStyleXfs count="43">
    <xf numFmtId="0" fontId="0" fillId="0" borderId="0"/>
    <xf numFmtId="0" fontId="1" fillId="10" borderId="0"/>
    <xf numFmtId="0" fontId="1" fillId="14" borderId="0"/>
    <xf numFmtId="0" fontId="1" fillId="18" borderId="0"/>
    <xf numFmtId="0" fontId="1" fillId="22" borderId="0"/>
    <xf numFmtId="0" fontId="1" fillId="26" borderId="0"/>
    <xf numFmtId="0" fontId="1" fillId="30" borderId="0"/>
    <xf numFmtId="0" fontId="1" fillId="11" borderId="0"/>
    <xf numFmtId="0" fontId="1" fillId="15" borderId="0"/>
    <xf numFmtId="0" fontId="1" fillId="19" borderId="0"/>
    <xf numFmtId="0" fontId="1" fillId="23" borderId="0"/>
    <xf numFmtId="0" fontId="1" fillId="27" borderId="0"/>
    <xf numFmtId="0" fontId="1" fillId="31" borderId="0"/>
    <xf numFmtId="0" fontId="17" fillId="12" borderId="0"/>
    <xf numFmtId="0" fontId="17" fillId="16" borderId="0"/>
    <xf numFmtId="0" fontId="17" fillId="20" borderId="0"/>
    <xf numFmtId="0" fontId="17" fillId="24" borderId="0"/>
    <xf numFmtId="0" fontId="17" fillId="28" borderId="0"/>
    <xf numFmtId="0" fontId="17" fillId="32" borderId="0"/>
    <xf numFmtId="0" fontId="17" fillId="9" borderId="0"/>
    <xf numFmtId="0" fontId="17" fillId="13" borderId="0"/>
    <xf numFmtId="0" fontId="17" fillId="17" borderId="0"/>
    <xf numFmtId="0" fontId="17" fillId="21" borderId="0"/>
    <xf numFmtId="0" fontId="17" fillId="25" borderId="0"/>
    <xf numFmtId="0" fontId="17" fillId="29" borderId="0"/>
    <xf numFmtId="0" fontId="7" fillId="3" borderId="0"/>
    <xf numFmtId="0" fontId="11" fillId="6" borderId="4"/>
    <xf numFmtId="0" fontId="13" fillId="7" borderId="7"/>
    <xf numFmtId="0" fontId="15" fillId="0" borderId="0"/>
    <xf numFmtId="0" fontId="6" fillId="2" borderId="0"/>
    <xf numFmtId="0" fontId="3" fillId="0" borderId="1"/>
    <xf numFmtId="0" fontId="4" fillId="0" borderId="2"/>
    <xf numFmtId="0" fontId="5" fillId="0" borderId="3"/>
    <xf numFmtId="0" fontId="5" fillId="0" borderId="0"/>
    <xf numFmtId="0" fontId="9" fillId="5" borderId="4"/>
    <xf numFmtId="0" fontId="12" fillId="0" borderId="6"/>
    <xf numFmtId="0" fontId="8" fillId="4" borderId="0"/>
    <xf numFmtId="0" fontId="18" fillId="0" borderId="0"/>
    <xf numFmtId="0" fontId="1" fillId="8" borderId="8"/>
    <xf numFmtId="0" fontId="10" fillId="6" borderId="5"/>
    <xf numFmtId="0" fontId="2" fillId="0" borderId="0"/>
    <xf numFmtId="0" fontId="16" fillId="0" borderId="9"/>
    <xf numFmtId="0" fontId="14" fillId="0" borderId="0"/>
  </cellStyleXfs>
  <cellXfs count="26">
    <xf numFmtId="0" fontId="0" fillId="0" borderId="0" xfId="0"/>
    <xf numFmtId="0" fontId="20" fillId="0" borderId="0" xfId="0" applyFont="1"/>
    <xf numFmtId="0" fontId="0" fillId="0" borderId="0" xfId="0" applyAlignment="1">
      <alignment wrapText="1"/>
    </xf>
    <xf numFmtId="0" fontId="20" fillId="0" borderId="0" xfId="0" applyFont="1" applyAlignment="1">
      <alignment wrapText="1"/>
    </xf>
    <xf numFmtId="0" fontId="21" fillId="0" borderId="0" xfId="0" applyFont="1"/>
    <xf numFmtId="0" fontId="16" fillId="0" borderId="11" xfId="0" applyFont="1" applyBorder="1"/>
    <xf numFmtId="0" fontId="22" fillId="0" borderId="0" xfId="0" applyFont="1" applyAlignment="1">
      <alignment vertical="center"/>
    </xf>
    <xf numFmtId="0" fontId="19" fillId="0" borderId="0" xfId="0" applyFont="1"/>
    <xf numFmtId="0" fontId="19" fillId="0" borderId="15" xfId="0" applyFont="1" applyBorder="1"/>
    <xf numFmtId="0" fontId="19" fillId="35" borderId="15" xfId="0" applyFont="1" applyFill="1" applyBorder="1"/>
    <xf numFmtId="0" fontId="23" fillId="0" borderId="0" xfId="0" applyFont="1"/>
    <xf numFmtId="0" fontId="24" fillId="0" borderId="0" xfId="0" applyFont="1"/>
    <xf numFmtId="0" fontId="25" fillId="0" borderId="0" xfId="0" applyFont="1"/>
    <xf numFmtId="0" fontId="26" fillId="34" borderId="13" xfId="0" applyFont="1" applyFill="1" applyBorder="1" applyAlignment="1" applyProtection="1">
      <alignment wrapText="1"/>
      <protection locked="0"/>
    </xf>
    <xf numFmtId="0" fontId="23" fillId="0" borderId="0" xfId="0" applyFont="1" applyAlignment="1">
      <alignment wrapText="1"/>
    </xf>
    <xf numFmtId="0" fontId="23" fillId="33" borderId="14" xfId="0" applyFont="1" applyFill="1" applyBorder="1" applyAlignment="1">
      <alignment wrapText="1"/>
    </xf>
    <xf numFmtId="0" fontId="23" fillId="0" borderId="14" xfId="0" applyFont="1" applyBorder="1" applyAlignment="1">
      <alignment wrapText="1"/>
    </xf>
    <xf numFmtId="0" fontId="27" fillId="36" borderId="16" xfId="0" applyFont="1" applyFill="1" applyBorder="1" applyAlignment="1">
      <alignment wrapText="1"/>
    </xf>
    <xf numFmtId="0" fontId="23" fillId="35" borderId="16" xfId="0" applyFont="1" applyFill="1" applyBorder="1"/>
    <xf numFmtId="0" fontId="23" fillId="0" borderId="16" xfId="0" applyFont="1" applyBorder="1"/>
    <xf numFmtId="0" fontId="0" fillId="0" borderId="10" xfId="0" applyBorder="1" applyProtection="1">
      <protection locked="0" hidden="1"/>
    </xf>
    <xf numFmtId="0" fontId="0" fillId="0" borderId="11" xfId="0" applyBorder="1" applyProtection="1">
      <protection locked="0" hidden="1"/>
    </xf>
    <xf numFmtId="0" fontId="0" fillId="0" borderId="12" xfId="0" applyBorder="1" applyProtection="1">
      <protection locked="0" hidden="1"/>
    </xf>
    <xf numFmtId="0" fontId="0" fillId="0" borderId="0" xfId="0" applyProtection="1">
      <protection locked="0" hidden="1"/>
    </xf>
    <xf numFmtId="0" fontId="19" fillId="34" borderId="13" xfId="0" applyFont="1" applyFill="1" applyBorder="1" applyAlignment="1" applyProtection="1">
      <alignment wrapText="1"/>
      <protection locked="0" hidden="1"/>
    </xf>
    <xf numFmtId="0" fontId="0" fillId="34" borderId="13" xfId="0" applyFill="1" applyBorder="1" applyAlignment="1" applyProtection="1">
      <alignment wrapText="1"/>
      <protection locked="0" hidden="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82">
    <dxf>
      <font>
        <b/>
        <i val="0"/>
        <strike val="0"/>
        <condense val="0"/>
        <extend val="0"/>
        <outline val="0"/>
        <shadow val="0"/>
        <u val="none"/>
        <vertAlign val="baseline"/>
        <sz val="11"/>
        <color theme="1"/>
        <name val="Calibri"/>
        <scheme val="minor"/>
      </font>
      <numFmt numFmtId="0" formatCode="General"/>
    </dxf>
    <dxf>
      <font>
        <b val="0"/>
      </font>
    </dxf>
    <dxf>
      <font>
        <b val="0"/>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border diagonalUp="0" diagonalDown="0">
        <left style="thin">
          <color theme="4" tint="0.39997558519241921"/>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border diagonalUp="0" diagonalDown="0">
        <left style="thin">
          <color theme="4" tint="0.39997558519241921"/>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9"/>
        <color rgb="FF000000"/>
        <name val="Calibri"/>
        <family val="2"/>
        <scheme val="minor"/>
      </font>
    </dxf>
    <dxf>
      <font>
        <b val="0"/>
        <i val="0"/>
        <strike val="0"/>
        <condense val="0"/>
        <extend val="0"/>
        <outline val="0"/>
        <shadow val="0"/>
        <u val="none"/>
        <vertAlign val="baseline"/>
        <sz val="9"/>
        <color rgb="FF000000"/>
        <name val="Calibri"/>
        <family val="2"/>
        <scheme val="minor"/>
      </font>
    </dxf>
    <dxf>
      <font>
        <strike val="0"/>
        <outline val="0"/>
        <shadow val="0"/>
        <u val="none"/>
        <vertAlign val="baseline"/>
        <sz val="9"/>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9"/>
        <color rgb="FF000000"/>
        <name val="Calibri"/>
        <family val="2"/>
        <scheme val="minor"/>
      </font>
      <fill>
        <patternFill patternType="none">
          <fgColor indexed="64"/>
          <bgColor indexed="65"/>
        </patternFill>
      </fill>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color auto="1"/>
        <name val="Calibri"/>
        <family val="2"/>
        <scheme val="minor"/>
      </font>
      <numFmt numFmtId="0" formatCode="General"/>
      <fill>
        <patternFill patternType="solid">
          <fgColor indexed="64"/>
          <bgColor theme="0"/>
        </patternFill>
      </fill>
      <alignment horizontal="general" vertical="bottom" textRotation="0" wrapText="1" indent="0" justifyLastLine="0" shrinkToFit="0" readingOrder="0"/>
      <protection locked="0" hidden="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color rgb="FF454545"/>
        <name val="Courier New"/>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sz val="10"/>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border>
        <top style="thin">
          <color indexed="64"/>
        </top>
      </border>
    </dxf>
    <dxf>
      <numFmt numFmtId="0" formatCode="General"/>
      <fill>
        <patternFill patternType="solid">
          <fgColor indexed="64"/>
          <bgColor theme="0"/>
        </patternFill>
      </fill>
      <alignment horizontal="general" vertical="bottom" textRotation="0" wrapText="1" indent="0" justifyLastLine="0" shrinkToFit="0" readingOrder="0"/>
      <protection locked="0" hidden="1"/>
    </dxf>
    <dxf>
      <numFmt numFmtId="0" formatCode="General"/>
      <border diagonalUp="0" diagonalDown="0">
        <left style="thin">
          <color indexed="64"/>
        </left>
        <right style="thin">
          <color indexed="64"/>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E22" totalsRowShown="0" headerRowDxfId="281" dataDxfId="280" totalsRowBorderDxfId="279">
  <autoFilter ref="A1:HE22" xr:uid="{00000000-0009-0000-0100-000001000000}"/>
  <sortState xmlns:xlrd2="http://schemas.microsoft.com/office/spreadsheetml/2017/richdata2" ref="A2:HE22">
    <sortCondition ref="HD1:HD22"/>
  </sortState>
  <tableColumns count="213">
    <tableColumn id="1" xr3:uid="{00000000-0010-0000-0000-000001000000}" name="TeacherCertificationNumber" dataDxfId="278"/>
    <tableColumn id="2" xr3:uid="{00000000-0010-0000-0000-000002000000}" name="TeacherFirstName" dataDxfId="277"/>
    <tableColumn id="3" xr3:uid="{00000000-0010-0000-0000-000003000000}" name="TeacherLastName" dataDxfId="276"/>
    <tableColumn id="4" xr3:uid="{00000000-0010-0000-0000-000004000000}" name="Exempt" dataDxfId="275"/>
    <tableColumn id="5" xr3:uid="{00000000-0010-0000-0000-000005000000}" name="EvaluatorCertificationNumber" dataDxfId="274"/>
    <tableColumn id="6" xr3:uid="{00000000-0010-0000-0000-000006000000}" name="EvaluatorFirstName" dataDxfId="273"/>
    <tableColumn id="7" xr3:uid="{00000000-0010-0000-0000-000007000000}" name="EvaluatorLastName" dataDxfId="272"/>
    <tableColumn id="8" xr3:uid="{00000000-0010-0000-0000-000008000000}" name="EvaluationScore" dataDxfId="271"/>
    <tableColumn id="9" xr3:uid="{00000000-0010-0000-0000-000009000000}" name="EvaluationType" dataDxfId="270"/>
    <tableColumn id="10" xr3:uid="{00000000-0010-0000-0000-00000A000000}" name="ModelUsed" dataDxfId="269"/>
    <tableColumn id="11" xr3:uid="{00000000-0010-0000-0000-00000B000000}" name="DomainID1" dataDxfId="268">
      <calculatedColumnFormula>IF($J2="","", VLOOKUP($J2,Domain_Wide!$A$2:$M$24,2,FALSE))</calculatedColumnFormula>
    </tableColumn>
    <tableColumn id="12" xr3:uid="{00000000-0010-0000-0000-00000C000000}" name="DomainDescription1" dataDxfId="267">
      <calculatedColumnFormula>IF($J2="","", VLOOKUP($J2,Domain_Wide!$A$2:$M$24,3,FALSE))</calculatedColumnFormula>
    </tableColumn>
    <tableColumn id="13" xr3:uid="{00000000-0010-0000-0000-00000D000000}" name="DomainScore1" dataDxfId="266">
      <calculatedColumnFormula>IF(ISNUMBER(SEARCH("True",$D2)), "NA", "")</calculatedColumnFormula>
    </tableColumn>
    <tableColumn id="14" xr3:uid="{00000000-0010-0000-0000-00000E000000}" name="DomainID2" dataDxfId="265">
      <calculatedColumnFormula>IF($J2="","", VLOOKUP($J2,Domain_Wide!$A$2:$M$24,4,FALSE))</calculatedColumnFormula>
    </tableColumn>
    <tableColumn id="15" xr3:uid="{00000000-0010-0000-0000-00000F000000}" name="DomainDescription2" dataDxfId="264">
      <calculatedColumnFormula>IF($J2="","", VLOOKUP($J2,Domain_Wide!$A$2:$M$24,5,FALSE))</calculatedColumnFormula>
    </tableColumn>
    <tableColumn id="16" xr3:uid="{00000000-0010-0000-0000-000010000000}" name="DomainScore2" dataDxfId="263">
      <calculatedColumnFormula>IF(ISNUMBER(SEARCH("True",$D2)), "NA", "")</calculatedColumnFormula>
    </tableColumn>
    <tableColumn id="17" xr3:uid="{00000000-0010-0000-0000-000011000000}" name="DomainID3" dataDxfId="262">
      <calculatedColumnFormula>IF($J2="","", VLOOKUP($J2,Domain_Wide!$A$2:$M$24,6,FALSE))</calculatedColumnFormula>
    </tableColumn>
    <tableColumn id="18" xr3:uid="{00000000-0010-0000-0000-000012000000}" name="DomainDescription3" dataDxfId="261">
      <calculatedColumnFormula>IF($J2="","", VLOOKUP($J2,Domain_Wide!$A$2:$M$24,7,FALSE))</calculatedColumnFormula>
    </tableColumn>
    <tableColumn id="19" xr3:uid="{00000000-0010-0000-0000-000013000000}" name="DomainScore3" dataDxfId="260">
      <calculatedColumnFormula>IF(ISNUMBER(SEARCH("True",$D2)), "NA", "")</calculatedColumnFormula>
    </tableColumn>
    <tableColumn id="20" xr3:uid="{00000000-0010-0000-0000-000014000000}" name="DomainID4" dataDxfId="259">
      <calculatedColumnFormula>IF($J2="","", VLOOKUP($J2,Domain_Wide!$A$2:$M$24,8,FALSE))</calculatedColumnFormula>
    </tableColumn>
    <tableColumn id="21" xr3:uid="{00000000-0010-0000-0000-000015000000}" name="DomainDescription4" dataDxfId="258">
      <calculatedColumnFormula>IF($J2="","", VLOOKUP($J2,Domain_Wide!$A$2:$M$24,9,FALSE))</calculatedColumnFormula>
    </tableColumn>
    <tableColumn id="22" xr3:uid="{00000000-0010-0000-0000-000016000000}" name="DomainScore4" dataDxfId="257">
      <calculatedColumnFormula>IF(ISNUMBER(SEARCH("True",$D2)), "NA", "")</calculatedColumnFormula>
    </tableColumn>
    <tableColumn id="23" xr3:uid="{00000000-0010-0000-0000-000017000000}" name="DomainID5" dataDxfId="256">
      <calculatedColumnFormula>IF($J2="","", VLOOKUP($J2,Domain_Wide!$A$2:$M$24,10,FALSE))</calculatedColumnFormula>
    </tableColumn>
    <tableColumn id="24" xr3:uid="{00000000-0010-0000-0000-000018000000}" name="DomainDescription5" dataDxfId="255">
      <calculatedColumnFormula>IF($J2="","", VLOOKUP($J2,Domain_Wide!$A$2:$M$24,11,FALSE))</calculatedColumnFormula>
    </tableColumn>
    <tableColumn id="25" xr3:uid="{00000000-0010-0000-0000-000019000000}" name="DomainScore5" dataDxfId="254">
      <calculatedColumnFormula>IF(ISNUMBER(SEARCH("True",$D2)), "NA", "")</calculatedColumnFormula>
    </tableColumn>
    <tableColumn id="26" xr3:uid="{00000000-0010-0000-0000-00001A000000}" name="DomainID6" dataDxfId="253">
      <calculatedColumnFormula>IF($J2="","", VLOOKUP($J2,Domain_Wide!$A$2:$M$24,12,FALSE))</calculatedColumnFormula>
    </tableColumn>
    <tableColumn id="27" xr3:uid="{00000000-0010-0000-0000-00001B000000}" name="DomainDescription6" dataDxfId="252">
      <calculatedColumnFormula>IF($J2="","", VLOOKUP($J2,Domain_Wide!$A$2:$M$24,13,FALSE))</calculatedColumnFormula>
    </tableColumn>
    <tableColumn id="28" xr3:uid="{00000000-0010-0000-0000-00001C000000}" name="DomainScore6" dataDxfId="251">
      <calculatedColumnFormula>IF(ISNUMBER(SEARCH("True",$D2)), "NA", "")</calculatedColumnFormula>
    </tableColumn>
    <tableColumn id="215" xr3:uid="{F0C4E680-F45F-40E1-8AD1-C553F3126442}" name="DomainID7" dataDxfId="250">
      <calculatedColumnFormula>IF($J2="","", VLOOKUP($J2,Domain_Wide!$A$2:$N$24,14,FALSE))</calculatedColumnFormula>
    </tableColumn>
    <tableColumn id="214" xr3:uid="{6D5BB130-DF1B-4AA2-9EDA-2836FCEB772D}" name="DomainDescription7" dataDxfId="249">
      <calculatedColumnFormula>IF($J2="","", VLOOKUP($J2,Domain_Wide!$A$2:$P$24,15,FALSE))</calculatedColumnFormula>
    </tableColumn>
    <tableColumn id="213" xr3:uid="{E68842F3-24C3-4300-B069-717C55B20E30}" name="DomainScore7" dataDxfId="248"/>
    <tableColumn id="29" xr3:uid="{00000000-0010-0000-0000-00001D000000}" name="IndicatorDomainID1" dataDxfId="247">
      <calculatedColumnFormula>IF($J2="","",VLOOKUP($J2,IndDomain_Wide!$A$2:$BI$24,2,FALSE))</calculatedColumnFormula>
    </tableColumn>
    <tableColumn id="30" xr3:uid="{00000000-0010-0000-0000-00001E000000}" name="IndicatorDescription1" dataDxfId="246">
      <calculatedColumnFormula>IF($J2="","",VLOOKUP($J2,Indicator_Wide!$A$2:$BI$24,2,FALSE))</calculatedColumnFormula>
    </tableColumn>
    <tableColumn id="31" xr3:uid="{00000000-0010-0000-0000-00001F000000}" name="IndicatorScore1" dataDxfId="245">
      <calculatedColumnFormula>IF(ISNUMBER(SEARCH("True",$D2)), "NA", "")</calculatedColumnFormula>
    </tableColumn>
    <tableColumn id="32" xr3:uid="{00000000-0010-0000-0000-000020000000}" name="IndicatorDomainID2" dataDxfId="244">
      <calculatedColumnFormula>IF($J2="","",VLOOKUP($J2,IndDomain_Wide!$A$2:$BI$24,3,FALSE))</calculatedColumnFormula>
    </tableColumn>
    <tableColumn id="33" xr3:uid="{00000000-0010-0000-0000-000021000000}" name="IndicatorDescription2" dataDxfId="243">
      <calculatedColumnFormula>IF($J2="","", VLOOKUP($J2,Indicator_Wide!$A$2:$BI$24,3,FALSE))</calculatedColumnFormula>
    </tableColumn>
    <tableColumn id="34" xr3:uid="{00000000-0010-0000-0000-000022000000}" name="IndicatorScore2" dataDxfId="242">
      <calculatedColumnFormula>IF(ISNUMBER(SEARCH("True",$D2)), "NA", "")</calculatedColumnFormula>
    </tableColumn>
    <tableColumn id="35" xr3:uid="{00000000-0010-0000-0000-000023000000}" name="IndicatorDomainID3" dataDxfId="241">
      <calculatedColumnFormula>IF($J2="","",VLOOKUP($J2,IndDomain_Wide!$A$2:$BI$24,4,FALSE))</calculatedColumnFormula>
    </tableColumn>
    <tableColumn id="36" xr3:uid="{00000000-0010-0000-0000-000024000000}" name="IndicatorDescription3" dataDxfId="240">
      <calculatedColumnFormula>IF($J2="","", VLOOKUP($J2,Indicator_Wide!$A$2:$BI$24,4,FALSE))</calculatedColumnFormula>
    </tableColumn>
    <tableColumn id="37" xr3:uid="{00000000-0010-0000-0000-000025000000}" name="IndicatorScore3" dataDxfId="239">
      <calculatedColumnFormula>IF(ISNUMBER(SEARCH("True",$D2)), "NA", "")</calculatedColumnFormula>
    </tableColumn>
    <tableColumn id="38" xr3:uid="{00000000-0010-0000-0000-000026000000}" name="IndicatorDomainID4" dataDxfId="238">
      <calculatedColumnFormula>IF($J2="","",VLOOKUP($J2,IndDomain_Wide!$A$2:$BI$24,5,FALSE))</calculatedColumnFormula>
    </tableColumn>
    <tableColumn id="39" xr3:uid="{00000000-0010-0000-0000-000027000000}" name="IndicatorDescription4" dataDxfId="237">
      <calculatedColumnFormula>IF($J2="","", VLOOKUP($J2,Indicator_Wide!$A$2:$BI$24,5,FALSE))</calculatedColumnFormula>
    </tableColumn>
    <tableColumn id="40" xr3:uid="{00000000-0010-0000-0000-000028000000}" name="IndicatorScore4" dataDxfId="236">
      <calculatedColumnFormula>IF(ISNUMBER(SEARCH("True",$D2)), "NA", "")</calculatedColumnFormula>
    </tableColumn>
    <tableColumn id="41" xr3:uid="{00000000-0010-0000-0000-000029000000}" name="IndicatorDomainID5" dataDxfId="235">
      <calculatedColumnFormula>IF($J2="","",VLOOKUP($J2,IndDomain_Wide!$A$2:$BI$24,6,FALSE))</calculatedColumnFormula>
    </tableColumn>
    <tableColumn id="42" xr3:uid="{00000000-0010-0000-0000-00002A000000}" name="IndicatorDescription5" dataDxfId="234">
      <calculatedColumnFormula>IF($J2="","", VLOOKUP($J2,Indicator_Wide!$A$2:$BI$24,6,FALSE))</calculatedColumnFormula>
    </tableColumn>
    <tableColumn id="43" xr3:uid="{00000000-0010-0000-0000-00002B000000}" name="IndicatorScore5" dataDxfId="233">
      <calculatedColumnFormula>IF(ISNUMBER(SEARCH("True",$D2)), "NA", "")</calculatedColumnFormula>
    </tableColumn>
    <tableColumn id="44" xr3:uid="{00000000-0010-0000-0000-00002C000000}" name="IndicatorDomainID6" dataDxfId="232">
      <calculatedColumnFormula>IF($J2="","",VLOOKUP($J2,IndDomain_Wide!$A$2:$BI$24,7,FALSE))</calculatedColumnFormula>
    </tableColumn>
    <tableColumn id="45" xr3:uid="{00000000-0010-0000-0000-00002D000000}" name="IndicatorDescription6" dataDxfId="231">
      <calculatedColumnFormula>IF($J2="","", VLOOKUP($J2,Indicator_Wide!$A$2:$BI$24,7,FALSE))</calculatedColumnFormula>
    </tableColumn>
    <tableColumn id="46" xr3:uid="{00000000-0010-0000-0000-00002E000000}" name="IndicatorScore6" dataDxfId="230">
      <calculatedColumnFormula>IF(ISNUMBER(SEARCH("True",$D2)), "NA", "")</calculatedColumnFormula>
    </tableColumn>
    <tableColumn id="47" xr3:uid="{00000000-0010-0000-0000-00002F000000}" name="IndicatorDomainID7" dataDxfId="229">
      <calculatedColumnFormula>IF($J2="","",VLOOKUP($J2,IndDomain_Wide!$A$2:$BI$24,8,FALSE))</calculatedColumnFormula>
    </tableColumn>
    <tableColumn id="48" xr3:uid="{00000000-0010-0000-0000-000030000000}" name="IndicatorDescription7" dataDxfId="228">
      <calculatedColumnFormula>IF($J2="","", VLOOKUP($J2,Indicator_Wide!$A$2:$BI$24,8,FALSE))</calculatedColumnFormula>
    </tableColumn>
    <tableColumn id="49" xr3:uid="{00000000-0010-0000-0000-000031000000}" name="IndicatorScore7" dataDxfId="227">
      <calculatedColumnFormula>IF(ISNUMBER(SEARCH("True",$D2)), "NA", "")</calculatedColumnFormula>
    </tableColumn>
    <tableColumn id="50" xr3:uid="{00000000-0010-0000-0000-000032000000}" name="IndicatorDomainID8" dataDxfId="226">
      <calculatedColumnFormula>IF($J2="","",VLOOKUP($J2,IndDomain_Wide!$A$2:$BI$26,9,FALSE))</calculatedColumnFormula>
    </tableColumn>
    <tableColumn id="51" xr3:uid="{00000000-0010-0000-0000-000033000000}" name="IndicatorDescription8" dataDxfId="225">
      <calculatedColumnFormula>IF($J2="","", VLOOKUP($J2,Indicator_Wide!$A$2:$BI$24,9,FALSE))</calculatedColumnFormula>
    </tableColumn>
    <tableColumn id="52" xr3:uid="{00000000-0010-0000-0000-000034000000}" name="IndicatorScore8" dataDxfId="224">
      <calculatedColumnFormula>IF(ISNUMBER(SEARCH("True",$D2)), "NA", "")</calculatedColumnFormula>
    </tableColumn>
    <tableColumn id="53" xr3:uid="{00000000-0010-0000-0000-000035000000}" name="IndicatorDomainID9" dataDxfId="223">
      <calculatedColumnFormula>IF($J2="","",VLOOKUP($J2,IndDomain_Wide!$A$2:$BI$24,10,FALSE))</calculatedColumnFormula>
    </tableColumn>
    <tableColumn id="54" xr3:uid="{00000000-0010-0000-0000-000036000000}" name="IndicatorDescription9" dataDxfId="222">
      <calculatedColumnFormula>IF($J2="","", VLOOKUP($J2,Indicator_Wide!$A$2:$BI$24,10,FALSE))</calculatedColumnFormula>
    </tableColumn>
    <tableColumn id="55" xr3:uid="{00000000-0010-0000-0000-000037000000}" name="IndicatorScore9" dataDxfId="221">
      <calculatedColumnFormula>IF(ISNUMBER(SEARCH("True",$D2)), "NA", "")</calculatedColumnFormula>
    </tableColumn>
    <tableColumn id="56" xr3:uid="{00000000-0010-0000-0000-000038000000}" name="IndicatorDomainID10" dataDxfId="220">
      <calculatedColumnFormula>IF($J2="","",VLOOKUP($J2,IndDomain_Wide!$A$2:$BI$24,11,FALSE))</calculatedColumnFormula>
    </tableColumn>
    <tableColumn id="57" xr3:uid="{00000000-0010-0000-0000-000039000000}" name="IndicatorDescription10" dataDxfId="219">
      <calculatedColumnFormula>IF($J2="","", VLOOKUP($J2,Indicator_Wide!$A$2:$BI$24,11,FALSE))</calculatedColumnFormula>
    </tableColumn>
    <tableColumn id="58" xr3:uid="{00000000-0010-0000-0000-00003A000000}" name="IndicatorScore10" dataDxfId="218">
      <calculatedColumnFormula>IF(ISNUMBER(SEARCH("True",$D2)), "NA", "")</calculatedColumnFormula>
    </tableColumn>
    <tableColumn id="59" xr3:uid="{00000000-0010-0000-0000-00003B000000}" name="IndicatorDomainID11" dataDxfId="217">
      <calculatedColumnFormula>IF($J2="","",VLOOKUP($J2,IndDomain_Wide!$A$2:$BI$24,12,FALSE))</calculatedColumnFormula>
    </tableColumn>
    <tableColumn id="60" xr3:uid="{00000000-0010-0000-0000-00003C000000}" name="IndicatorDescription11" dataDxfId="216">
      <calculatedColumnFormula>IF($J2="","", VLOOKUP($J2,Indicator_Wide!$A$2:$BI$24,12,FALSE))</calculatedColumnFormula>
    </tableColumn>
    <tableColumn id="61" xr3:uid="{00000000-0010-0000-0000-00003D000000}" name="IndicatorScore11" dataDxfId="215">
      <calculatedColumnFormula>IF(ISNUMBER(SEARCH("True",$D2)), "NA", "")</calculatedColumnFormula>
    </tableColumn>
    <tableColumn id="62" xr3:uid="{00000000-0010-0000-0000-00003E000000}" name="IndicatorDomainID12" dataDxfId="214">
      <calculatedColumnFormula>IF($J2="","",VLOOKUP($J2,IndDomain_Wide!$A$2:$BI$24,13,FALSE))</calculatedColumnFormula>
    </tableColumn>
    <tableColumn id="63" xr3:uid="{00000000-0010-0000-0000-00003F000000}" name="IndicatorDescription12" dataDxfId="213">
      <calculatedColumnFormula>IF($J2="","", VLOOKUP($J2,Indicator_Wide!$A$2:$BI$24,13,FALSE))</calculatedColumnFormula>
    </tableColumn>
    <tableColumn id="64" xr3:uid="{00000000-0010-0000-0000-000040000000}" name="IndicatorScore12" dataDxfId="212">
      <calculatedColumnFormula>IF(ISNUMBER(SEARCH("True",$D2)), "NA", "")</calculatedColumnFormula>
    </tableColumn>
    <tableColumn id="65" xr3:uid="{00000000-0010-0000-0000-000041000000}" name="IndicatorDomainID13" dataDxfId="211">
      <calculatedColumnFormula>IF($J2="","",VLOOKUP($J2,IndDomain_Wide!$A$2:$BI$24,14,FALSE))</calculatedColumnFormula>
    </tableColumn>
    <tableColumn id="66" xr3:uid="{00000000-0010-0000-0000-000042000000}" name="IndicatorDescription13" dataDxfId="210">
      <calculatedColumnFormula>IF($J2="","", VLOOKUP($J2,Indicator_Wide!$A$2:$BI$24,14,FALSE))</calculatedColumnFormula>
    </tableColumn>
    <tableColumn id="67" xr3:uid="{00000000-0010-0000-0000-000043000000}" name="IndicatorScore13" dataDxfId="209">
      <calculatedColumnFormula>IF(ISNUMBER(SEARCH("True",$D2)), "NA", "")</calculatedColumnFormula>
    </tableColumn>
    <tableColumn id="68" xr3:uid="{00000000-0010-0000-0000-000044000000}" name="IndicatorDomainID14" dataDxfId="208">
      <calculatedColumnFormula>IF($J2="","",VLOOKUP($J2,IndDomain_Wide!$A$2:$BI$24,15,FALSE))</calculatedColumnFormula>
    </tableColumn>
    <tableColumn id="69" xr3:uid="{00000000-0010-0000-0000-000045000000}" name="IndicatorDescription14" dataDxfId="207">
      <calculatedColumnFormula>IF($J2="","", VLOOKUP($J2,Indicator_Wide!$A$2:$BI$24,15,FALSE))</calculatedColumnFormula>
    </tableColumn>
    <tableColumn id="70" xr3:uid="{00000000-0010-0000-0000-000046000000}" name="IndicatorScore14" dataDxfId="206">
      <calculatedColumnFormula>IF(ISNUMBER(SEARCH("True",$D2)), "NA", "")</calculatedColumnFormula>
    </tableColumn>
    <tableColumn id="71" xr3:uid="{00000000-0010-0000-0000-000047000000}" name="IndicatorDomainID15" dataDxfId="205">
      <calculatedColumnFormula>IF($J2="","",VLOOKUP($J2,IndDomain_Wide!$A$2:$BI$24,16,FALSE))</calculatedColumnFormula>
    </tableColumn>
    <tableColumn id="72" xr3:uid="{00000000-0010-0000-0000-000048000000}" name="IndicatorDescription15" dataDxfId="204">
      <calculatedColumnFormula>IF($J2="","", VLOOKUP($J2,Indicator_Wide!$A$2:$BI$24,16,FALSE))</calculatedColumnFormula>
    </tableColumn>
    <tableColumn id="73" xr3:uid="{00000000-0010-0000-0000-000049000000}" name="IndicatorScore15" dataDxfId="203">
      <calculatedColumnFormula>IF(ISNUMBER(SEARCH("True",$D2)), "NA", "")</calculatedColumnFormula>
    </tableColumn>
    <tableColumn id="74" xr3:uid="{00000000-0010-0000-0000-00004A000000}" name="IndicatorDomainID16" dataDxfId="202">
      <calculatedColumnFormula>IF($J2="","",VLOOKUP($J2,IndDomain_Wide!$A$2:$BI$24,17,FALSE))</calculatedColumnFormula>
    </tableColumn>
    <tableColumn id="75" xr3:uid="{00000000-0010-0000-0000-00004B000000}" name="IndicatorDescription16" dataDxfId="201">
      <calculatedColumnFormula>IF($J2="","", VLOOKUP($J2,Indicator_Wide!$A$2:$BI$24,17,FALSE))</calculatedColumnFormula>
    </tableColumn>
    <tableColumn id="76" xr3:uid="{00000000-0010-0000-0000-00004C000000}" name="IndicatorScore16" dataDxfId="200">
      <calculatedColumnFormula>IF(ISNUMBER(SEARCH("True",$D2)), "NA", "")</calculatedColumnFormula>
    </tableColumn>
    <tableColumn id="77" xr3:uid="{00000000-0010-0000-0000-00004D000000}" name="IndicatorDomainID17" dataDxfId="199">
      <calculatedColumnFormula>IF($J2="","",VLOOKUP($J2,IndDomain_Wide!$A$2:$BI$24,18,FALSE))</calculatedColumnFormula>
    </tableColumn>
    <tableColumn id="78" xr3:uid="{00000000-0010-0000-0000-00004E000000}" name="IndicatorDescription17" dataDxfId="198">
      <calculatedColumnFormula>IF($J2="","", VLOOKUP($J2,Indicator_Wide!$A$2:$BI$24,18,FALSE))</calculatedColumnFormula>
    </tableColumn>
    <tableColumn id="79" xr3:uid="{00000000-0010-0000-0000-00004F000000}" name="IndicatorScore17" dataDxfId="197">
      <calculatedColumnFormula>IF(ISNUMBER(SEARCH("True",$D2)), "NA", "")</calculatedColumnFormula>
    </tableColumn>
    <tableColumn id="80" xr3:uid="{00000000-0010-0000-0000-000050000000}" name="IndicatorDomainID18" dataDxfId="196">
      <calculatedColumnFormula>IF($J2="","",VLOOKUP($J2,IndDomain_Wide!$A$2:$BI$24,19,FALSE))</calculatedColumnFormula>
    </tableColumn>
    <tableColumn id="81" xr3:uid="{00000000-0010-0000-0000-000051000000}" name="IndicatorDescription18" dataDxfId="195">
      <calculatedColumnFormula>IF($J2="","", VLOOKUP($J2,Indicator_Wide!$A$2:$BI$24,19,FALSE))</calculatedColumnFormula>
    </tableColumn>
    <tableColumn id="82" xr3:uid="{00000000-0010-0000-0000-000052000000}" name="IndicatorScore18" dataDxfId="194">
      <calculatedColumnFormula>IF(ISNUMBER(SEARCH("True",$D2)), "NA", "")</calculatedColumnFormula>
    </tableColumn>
    <tableColumn id="83" xr3:uid="{00000000-0010-0000-0000-000053000000}" name="IndicatorDomainID19" dataDxfId="193">
      <calculatedColumnFormula>IF($J2="","",VLOOKUP($J2,IndDomain_Wide!$A$2:$BI$24,20,FALSE))</calculatedColumnFormula>
    </tableColumn>
    <tableColumn id="84" xr3:uid="{00000000-0010-0000-0000-000054000000}" name="IndicatorDescription19" dataDxfId="192">
      <calculatedColumnFormula>IF($J2="","", VLOOKUP($J2,Indicator_Wide!$A$2:$BI$24,20,FALSE))</calculatedColumnFormula>
    </tableColumn>
    <tableColumn id="85" xr3:uid="{00000000-0010-0000-0000-000055000000}" name="IndicatorScore19" dataDxfId="191">
      <calculatedColumnFormula>IF(ISNUMBER(SEARCH("True",$D2)), "NA", "")</calculatedColumnFormula>
    </tableColumn>
    <tableColumn id="86" xr3:uid="{00000000-0010-0000-0000-000056000000}" name="IndicatorDomainID20" dataDxfId="190">
      <calculatedColumnFormula>IF($J2="","",VLOOKUP($J2,IndDomain_Wide!$A$2:$BI$24,21,FALSE))</calculatedColumnFormula>
    </tableColumn>
    <tableColumn id="87" xr3:uid="{00000000-0010-0000-0000-000057000000}" name="IndicatorDescription20" dataDxfId="189">
      <calculatedColumnFormula>IF($J2="","", VLOOKUP($J2,Indicator_Wide!$A$2:$BI$24,21,FALSE))</calculatedColumnFormula>
    </tableColumn>
    <tableColumn id="88" xr3:uid="{00000000-0010-0000-0000-000058000000}" name="IndicatorScore20" dataDxfId="188">
      <calculatedColumnFormula>IF(ISNUMBER(SEARCH("True",$D2)), "NA", "")</calculatedColumnFormula>
    </tableColumn>
    <tableColumn id="89" xr3:uid="{00000000-0010-0000-0000-000059000000}" name="IndicatorDomainID21" dataDxfId="187">
      <calculatedColumnFormula>IF($J2="","",VLOOKUP($J2,IndDomain_Wide!$A$2:$BI$24,22,FALSE))</calculatedColumnFormula>
    </tableColumn>
    <tableColumn id="90" xr3:uid="{00000000-0010-0000-0000-00005A000000}" name="IndicatorDescription21" dataDxfId="186">
      <calculatedColumnFormula>IF($J2="","", VLOOKUP($J2,Indicator_Wide!$A$2:$BI$24,22,FALSE))</calculatedColumnFormula>
    </tableColumn>
    <tableColumn id="91" xr3:uid="{00000000-0010-0000-0000-00005B000000}" name="IndicatorScore21" dataDxfId="185">
      <calculatedColumnFormula>IF(ISNUMBER(SEARCH("True",$D2)), "NA", "")</calculatedColumnFormula>
    </tableColumn>
    <tableColumn id="92" xr3:uid="{00000000-0010-0000-0000-00005C000000}" name="IndicatorDomainID22" dataDxfId="184">
      <calculatedColumnFormula>IF($J2="","",VLOOKUP($J2,IndDomain_Wide!$A$2:$BI$24,23,FALSE))</calculatedColumnFormula>
    </tableColumn>
    <tableColumn id="93" xr3:uid="{00000000-0010-0000-0000-00005D000000}" name="IndicatorDescription22" dataDxfId="183">
      <calculatedColumnFormula>IF($J2="","", VLOOKUP($J2,Indicator_Wide!$A$2:$BI$24,23,FALSE))</calculatedColumnFormula>
    </tableColumn>
    <tableColumn id="94" xr3:uid="{00000000-0010-0000-0000-00005E000000}" name="IndicatorScore22" dataDxfId="182">
      <calculatedColumnFormula>IF(ISNUMBER(SEARCH("True",$D2)), "NA", "")</calculatedColumnFormula>
    </tableColumn>
    <tableColumn id="95" xr3:uid="{00000000-0010-0000-0000-00005F000000}" name="IndicatorDomainID23" dataDxfId="181">
      <calculatedColumnFormula>IF($J2="","",VLOOKUP($J2,IndDomain_Wide!$A$2:$BI$24,24,FALSE))</calculatedColumnFormula>
    </tableColumn>
    <tableColumn id="96" xr3:uid="{00000000-0010-0000-0000-000060000000}" name="IndicatorDescription23" dataDxfId="180">
      <calculatedColumnFormula>IF($J2="","", VLOOKUP($J2,Indicator_Wide!$A$2:$BI$24,24,FALSE))</calculatedColumnFormula>
    </tableColumn>
    <tableColumn id="97" xr3:uid="{00000000-0010-0000-0000-000061000000}" name="IndicatorScore23" dataDxfId="179">
      <calculatedColumnFormula>IF(ISNUMBER(SEARCH("True",$D2)), "NA", "")</calculatedColumnFormula>
    </tableColumn>
    <tableColumn id="98" xr3:uid="{00000000-0010-0000-0000-000062000000}" name="IndicatorDomainID24" dataDxfId="178">
      <calculatedColumnFormula>IF($J2="","",VLOOKUP($J2,IndDomain_Wide!$A$2:$BI$24,25,FALSE))</calculatedColumnFormula>
    </tableColumn>
    <tableColumn id="99" xr3:uid="{00000000-0010-0000-0000-000063000000}" name="IndicatorDescription24" dataDxfId="177">
      <calculatedColumnFormula>IF($J2="","", VLOOKUP($J2,Indicator_Wide!$A$2:$BI$24,25,FALSE))</calculatedColumnFormula>
    </tableColumn>
    <tableColumn id="100" xr3:uid="{00000000-0010-0000-0000-000064000000}" name="IndicatorScore24" dataDxfId="176">
      <calculatedColumnFormula>IF(ISNUMBER(SEARCH("True",$D2)), "NA", "")</calculatedColumnFormula>
    </tableColumn>
    <tableColumn id="101" xr3:uid="{00000000-0010-0000-0000-000065000000}" name="IndicatorDomainID25" dataDxfId="175">
      <calculatedColumnFormula>IF($J2="","",VLOOKUP($J2,IndDomain_Wide!$A$2:$BI$24,26,FALSE))</calculatedColumnFormula>
    </tableColumn>
    <tableColumn id="102" xr3:uid="{00000000-0010-0000-0000-000066000000}" name="IndicatorDescription25" dataDxfId="174">
      <calculatedColumnFormula>IF($J2="","", VLOOKUP($J2,Indicator_Wide!$A$2:$BI$24,26,FALSE))</calculatedColumnFormula>
    </tableColumn>
    <tableColumn id="103" xr3:uid="{00000000-0010-0000-0000-000067000000}" name="IndicatorScore25" dataDxfId="173">
      <calculatedColumnFormula>IF(ISNUMBER(SEARCH("True",$D2)), "NA", "")</calculatedColumnFormula>
    </tableColumn>
    <tableColumn id="104" xr3:uid="{00000000-0010-0000-0000-000068000000}" name="IndicatorDomainID26" dataDxfId="172">
      <calculatedColumnFormula>IF($J2="","",VLOOKUP($J2,IndDomain_Wide!$A$2:$BI$24,27,FALSE))</calculatedColumnFormula>
    </tableColumn>
    <tableColumn id="105" xr3:uid="{00000000-0010-0000-0000-000069000000}" name="IndicatorDescription26" dataDxfId="171">
      <calculatedColumnFormula>IF($J2="","", VLOOKUP($J2,Indicator_Wide!$A$2:$BI$17,27,FALSE))</calculatedColumnFormula>
    </tableColumn>
    <tableColumn id="106" xr3:uid="{00000000-0010-0000-0000-00006A000000}" name="IndicatorScore26" dataDxfId="170">
      <calculatedColumnFormula>IF(ISNUMBER(SEARCH("True",$D2)), "NA", "")</calculatedColumnFormula>
    </tableColumn>
    <tableColumn id="107" xr3:uid="{00000000-0010-0000-0000-00006B000000}" name="IndicatorDomainID27" dataDxfId="169">
      <calculatedColumnFormula>IF($J2="","",VLOOKUP($J2,IndDomain_Wide!$A$2:$BI$24,28,FALSE))</calculatedColumnFormula>
    </tableColumn>
    <tableColumn id="108" xr3:uid="{00000000-0010-0000-0000-00006C000000}" name="IndicatorDescription27" dataDxfId="168">
      <calculatedColumnFormula>IF($J2="","", VLOOKUP($J2,Indicator_Wide!$A$2:$BI$17,28,FALSE))</calculatedColumnFormula>
    </tableColumn>
    <tableColumn id="109" xr3:uid="{00000000-0010-0000-0000-00006D000000}" name="IndicatorScore27" dataDxfId="167">
      <calculatedColumnFormula>IF(ISNUMBER(SEARCH("True",$D2)), "NA", "")</calculatedColumnFormula>
    </tableColumn>
    <tableColumn id="110" xr3:uid="{00000000-0010-0000-0000-00006E000000}" name="IndicatorDomainID28" dataDxfId="166">
      <calculatedColumnFormula>IF($J2="","",VLOOKUP($J2,IndDomain_Wide!$A$2:$BI$24,29,FALSE))</calculatedColumnFormula>
    </tableColumn>
    <tableColumn id="111" xr3:uid="{00000000-0010-0000-0000-00006F000000}" name="IndicatorDescription28" dataDxfId="165">
      <calculatedColumnFormula>IF($J2="","", VLOOKUP($J2,Indicator_Wide!$A$2:$BI$24,29,FALSE))</calculatedColumnFormula>
    </tableColumn>
    <tableColumn id="112" xr3:uid="{00000000-0010-0000-0000-000070000000}" name="IndicatorScore28" dataDxfId="164">
      <calculatedColumnFormula>IF(ISNUMBER(SEARCH("True",$D2)), "NA", "")</calculatedColumnFormula>
    </tableColumn>
    <tableColumn id="113" xr3:uid="{00000000-0010-0000-0000-000071000000}" name="IndicatorDomainID29" dataDxfId="163">
      <calculatedColumnFormula>IF($J2="","",VLOOKUP($J2,IndDomain_Wide!$A$2:$BI$24,30,FALSE))</calculatedColumnFormula>
    </tableColumn>
    <tableColumn id="114" xr3:uid="{00000000-0010-0000-0000-000072000000}" name="IndicatorDescription29" dataDxfId="162">
      <calculatedColumnFormula>IF($J2="","", VLOOKUP($J2,Indicator_Wide!$A$2:$BI$24,30,FALSE))</calculatedColumnFormula>
    </tableColumn>
    <tableColumn id="115" xr3:uid="{00000000-0010-0000-0000-000073000000}" name="IndicatorScore29" dataDxfId="161">
      <calculatedColumnFormula>IF(ISNUMBER(SEARCH("True",$D2)), "NA", "")</calculatedColumnFormula>
    </tableColumn>
    <tableColumn id="116" xr3:uid="{00000000-0010-0000-0000-000074000000}" name="IndicatorDomainID30" dataDxfId="160">
      <calculatedColumnFormula>IF($J2="","",VLOOKUP($J2,IndDomain_Wide!$A$2:$BI$24,31,FALSE))</calculatedColumnFormula>
    </tableColumn>
    <tableColumn id="117" xr3:uid="{00000000-0010-0000-0000-000075000000}" name="IndicatorDescription30" dataDxfId="159">
      <calculatedColumnFormula>IF($J2="","", VLOOKUP($J2,Indicator_Wide!$A$2:$BI$24,31,FALSE))</calculatedColumnFormula>
    </tableColumn>
    <tableColumn id="118" xr3:uid="{00000000-0010-0000-0000-000076000000}" name="IndicatorScore30" dataDxfId="158">
      <calculatedColumnFormula>IF(ISNUMBER(SEARCH("True",$D2)), "NA", "")</calculatedColumnFormula>
    </tableColumn>
    <tableColumn id="119" xr3:uid="{00000000-0010-0000-0000-000077000000}" name="IndicatorDomainID31" dataDxfId="157">
      <calculatedColumnFormula>IF($J2="","",VLOOKUP($J2,IndDomain_Wide!$A$2:$BI$24,32,FALSE))</calculatedColumnFormula>
    </tableColumn>
    <tableColumn id="120" xr3:uid="{00000000-0010-0000-0000-000078000000}" name="IndicatorDescription31" dataDxfId="156">
      <calculatedColumnFormula>IF($J2="","", VLOOKUP($J2,Indicator_Wide!$A$2:$BI$24,32,FALSE))</calculatedColumnFormula>
    </tableColumn>
    <tableColumn id="121" xr3:uid="{00000000-0010-0000-0000-000079000000}" name="IndicatorScore31" dataDxfId="155">
      <calculatedColumnFormula>IF(ISNUMBER(SEARCH("True",$D2)), "NA", "")</calculatedColumnFormula>
    </tableColumn>
    <tableColumn id="122" xr3:uid="{00000000-0010-0000-0000-00007A000000}" name="IndicatorDomainID32" dataDxfId="154">
      <calculatedColumnFormula>IF($J2="","",VLOOKUP($J2,IndDomain_Wide!$A$2:$BI$24,33,FALSE))</calculatedColumnFormula>
    </tableColumn>
    <tableColumn id="123" xr3:uid="{00000000-0010-0000-0000-00007B000000}" name="IndicatorDescription32" dataDxfId="153">
      <calculatedColumnFormula>IF($J2="","", VLOOKUP($J2,Indicator_Wide!$A$2:$BI$24,33,FALSE))</calculatedColumnFormula>
    </tableColumn>
    <tableColumn id="124" xr3:uid="{00000000-0010-0000-0000-00007C000000}" name="IndicatorScore32" dataDxfId="152">
      <calculatedColumnFormula>IF(ISNUMBER(SEARCH("True",$D2)), "NA", "")</calculatedColumnFormula>
    </tableColumn>
    <tableColumn id="125" xr3:uid="{00000000-0010-0000-0000-00007D000000}" name="IndicatorDomainID33" dataDxfId="151">
      <calculatedColumnFormula>IF($J2="","",VLOOKUP($J2,IndDomain_Wide!$A$2:$BI$24,34,FALSE))</calculatedColumnFormula>
    </tableColumn>
    <tableColumn id="126" xr3:uid="{00000000-0010-0000-0000-00007E000000}" name="IndicatorDescription33" dataDxfId="150">
      <calculatedColumnFormula>IF($J2="","", VLOOKUP($J2,Indicator_Wide!$A$2:$BI$24,34,FALSE))</calculatedColumnFormula>
    </tableColumn>
    <tableColumn id="127" xr3:uid="{00000000-0010-0000-0000-00007F000000}" name="IndicatorScore33" dataDxfId="149">
      <calculatedColumnFormula>IF(ISNUMBER(SEARCH("True",$D2)), "NA", "")</calculatedColumnFormula>
    </tableColumn>
    <tableColumn id="128" xr3:uid="{00000000-0010-0000-0000-000080000000}" name="IndicatorDomainID34" dataDxfId="148">
      <calculatedColumnFormula>IF($J2="","",VLOOKUP($J2,IndDomain_Wide!$A$2:$BI$24,35,FALSE))</calculatedColumnFormula>
    </tableColumn>
    <tableColumn id="129" xr3:uid="{00000000-0010-0000-0000-000081000000}" name="IndicatorDescription34" dataDxfId="147">
      <calculatedColumnFormula>IF($J2="","", VLOOKUP($J2,Indicator_Wide!$A$2:$BI$24,35,FALSE))</calculatedColumnFormula>
    </tableColumn>
    <tableColumn id="130" xr3:uid="{00000000-0010-0000-0000-000082000000}" name="IndicatorScore34" dataDxfId="146">
      <calculatedColumnFormula>IF(ISNUMBER(SEARCH("True",$D2)), "NA", "")</calculatedColumnFormula>
    </tableColumn>
    <tableColumn id="131" xr3:uid="{00000000-0010-0000-0000-000083000000}" name="IndicatorDomainID35" dataDxfId="145">
      <calculatedColumnFormula>IF($J2="","",VLOOKUP($J2,IndDomain_Wide!$A$2:$BI$24,36,FALSE))</calculatedColumnFormula>
    </tableColumn>
    <tableColumn id="132" xr3:uid="{00000000-0010-0000-0000-000084000000}" name="IndicatorDescription35" dataDxfId="144">
      <calculatedColumnFormula>IF($J2="","", VLOOKUP($J2,Indicator_Wide!$A$2:$BI$24,36,FALSE))</calculatedColumnFormula>
    </tableColumn>
    <tableColumn id="133" xr3:uid="{00000000-0010-0000-0000-000085000000}" name="IndicatorScore35" dataDxfId="143">
      <calculatedColumnFormula>IF(ISNUMBER(SEARCH("True",$D2)), "NA", "")</calculatedColumnFormula>
    </tableColumn>
    <tableColumn id="134" xr3:uid="{00000000-0010-0000-0000-000086000000}" name="IndicatorDomainID36" dataDxfId="142">
      <calculatedColumnFormula>IF($J2="","",VLOOKUP($J2,IndDomain_Wide!$A$2:$BI$24,37,FALSE))</calculatedColumnFormula>
    </tableColumn>
    <tableColumn id="135" xr3:uid="{00000000-0010-0000-0000-000087000000}" name="IndicatorDescription36" dataDxfId="141">
      <calculatedColumnFormula>IF($J2="","", VLOOKUP($J2,Indicator_Wide!$A$2:$BI$24,37,FALSE))</calculatedColumnFormula>
    </tableColumn>
    <tableColumn id="136" xr3:uid="{00000000-0010-0000-0000-000088000000}" name="IndicatorScore36" dataDxfId="140">
      <calculatedColumnFormula>IF(ISNUMBER(SEARCH("True",$D2)), "NA", "")</calculatedColumnFormula>
    </tableColumn>
    <tableColumn id="137" xr3:uid="{00000000-0010-0000-0000-000089000000}" name="IndicatorDomainID37" dataDxfId="139">
      <calculatedColumnFormula>IF($J2="","",VLOOKUP($J2,IndDomain_Wide!$A$2:$BI$24,38,FALSE))</calculatedColumnFormula>
    </tableColumn>
    <tableColumn id="138" xr3:uid="{00000000-0010-0000-0000-00008A000000}" name="IndicatorDescription37" dataDxfId="138">
      <calculatedColumnFormula>IF($J2="","", VLOOKUP($J2,Indicator_Wide!$A$2:$BI$24,38,FALSE))</calculatedColumnFormula>
    </tableColumn>
    <tableColumn id="139" xr3:uid="{00000000-0010-0000-0000-00008B000000}" name="IndicatorScore37" dataDxfId="137">
      <calculatedColumnFormula>IF(ISNUMBER(SEARCH("True",$D2)), "NA", "")</calculatedColumnFormula>
    </tableColumn>
    <tableColumn id="140" xr3:uid="{00000000-0010-0000-0000-00008C000000}" name="IndicatorDomainID38" dataDxfId="136">
      <calculatedColumnFormula>IF($J2="","",VLOOKUP($J2,IndDomain_Wide!$A$2:$BI$24,39,FALSE))</calculatedColumnFormula>
    </tableColumn>
    <tableColumn id="141" xr3:uid="{00000000-0010-0000-0000-00008D000000}" name="IndicatorDescription38" dataDxfId="135">
      <calculatedColumnFormula>IF($J2="","", VLOOKUP($J2,Indicator_Wide!$A$2:$BI$24,39,FALSE))</calculatedColumnFormula>
    </tableColumn>
    <tableColumn id="142" xr3:uid="{00000000-0010-0000-0000-00008E000000}" name="IndicatorScore38" dataDxfId="134">
      <calculatedColumnFormula>IF(ISNUMBER(SEARCH("True",$D2)), "NA", "")</calculatedColumnFormula>
    </tableColumn>
    <tableColumn id="143" xr3:uid="{00000000-0010-0000-0000-00008F000000}" name="IndicatorDomainID39" dataDxfId="133">
      <calculatedColumnFormula>IF($J2="","",VLOOKUP($J2,IndDomain_Wide!$A$2:$BI$24,40,FALSE))</calculatedColumnFormula>
    </tableColumn>
    <tableColumn id="144" xr3:uid="{00000000-0010-0000-0000-000090000000}" name="IndicatorDescription39" dataDxfId="132">
      <calculatedColumnFormula>IF($J2="","", VLOOKUP($J2,Indicator_Wide!$A$2:$BI$24,40,FALSE))</calculatedColumnFormula>
    </tableColumn>
    <tableColumn id="145" xr3:uid="{00000000-0010-0000-0000-000091000000}" name="IndicatorScore39" dataDxfId="131">
      <calculatedColumnFormula>IF(ISNUMBER(SEARCH("True",$D2)), "NA", "")</calculatedColumnFormula>
    </tableColumn>
    <tableColumn id="146" xr3:uid="{00000000-0010-0000-0000-000092000000}" name="IndicatorDomainID40" dataDxfId="130">
      <calculatedColumnFormula>IF($J2="","",VLOOKUP($J2,IndDomain_Wide!$A$2:$BI$24,41,FALSE))</calculatedColumnFormula>
    </tableColumn>
    <tableColumn id="147" xr3:uid="{00000000-0010-0000-0000-000093000000}" name="IndicatorDescription40" dataDxfId="129">
      <calculatedColumnFormula>IF($J2="","", VLOOKUP($J2,Indicator_Wide!$A$2:$BI$24,41,FALSE))</calculatedColumnFormula>
    </tableColumn>
    <tableColumn id="148" xr3:uid="{00000000-0010-0000-0000-000094000000}" name="IndicatorScore40" dataDxfId="128">
      <calculatedColumnFormula>IF(ISNUMBER(SEARCH("True",$D2)), "NA", "")</calculatedColumnFormula>
    </tableColumn>
    <tableColumn id="149" xr3:uid="{00000000-0010-0000-0000-000095000000}" name="IndicatorDomainID41" dataDxfId="127">
      <calculatedColumnFormula>IF($J2="","",VLOOKUP($J2,IndDomain_Wide!$A$2:$BI$24,42,FALSE))</calculatedColumnFormula>
    </tableColumn>
    <tableColumn id="150" xr3:uid="{00000000-0010-0000-0000-000096000000}" name="IndicatorDescription41" dataDxfId="126">
      <calculatedColumnFormula>IF($J2="","", VLOOKUP($J2,Indicator_Wide!$A$2:$BI$24,42,FALSE))</calculatedColumnFormula>
    </tableColumn>
    <tableColumn id="151" xr3:uid="{00000000-0010-0000-0000-000097000000}" name="IndicatorScore41" dataDxfId="125">
      <calculatedColumnFormula>IF(ISNUMBER(SEARCH("True",$D2)), "NA", "")</calculatedColumnFormula>
    </tableColumn>
    <tableColumn id="152" xr3:uid="{00000000-0010-0000-0000-000098000000}" name="IndicatorDomainID42" dataDxfId="124">
      <calculatedColumnFormula>IF($J2="","",VLOOKUP($J2,IndDomain_Wide!$A$2:$BI$24,43,FALSE))</calculatedColumnFormula>
    </tableColumn>
    <tableColumn id="153" xr3:uid="{00000000-0010-0000-0000-000099000000}" name="IndicatorDescription42" dataDxfId="123">
      <calculatedColumnFormula>IF($J2="","", VLOOKUP($J2,Indicator_Wide!$A$2:$BI$24,43,FALSE))</calculatedColumnFormula>
    </tableColumn>
    <tableColumn id="154" xr3:uid="{00000000-0010-0000-0000-00009A000000}" name="IndicatorScore42" dataDxfId="122">
      <calculatedColumnFormula>IF(ISNUMBER(SEARCH("True",$D2)), "NA", "")</calculatedColumnFormula>
    </tableColumn>
    <tableColumn id="155" xr3:uid="{00000000-0010-0000-0000-00009B000000}" name="IndicatorDomainID43" dataDxfId="121">
      <calculatedColumnFormula>IF($J2="","",VLOOKUP($J2,IndDomain_Wide!$A$2:$BI$24,44,FALSE))</calculatedColumnFormula>
    </tableColumn>
    <tableColumn id="156" xr3:uid="{00000000-0010-0000-0000-00009C000000}" name="IndicatorDescription43" dataDxfId="120">
      <calculatedColumnFormula>IF($J2="","", VLOOKUP($J2,Indicator_Wide!$A$2:$BI$24,44,FALSE))</calculatedColumnFormula>
    </tableColumn>
    <tableColumn id="157" xr3:uid="{00000000-0010-0000-0000-00009D000000}" name="IndicatorScore43" dataDxfId="119">
      <calculatedColumnFormula>IF(ISNUMBER(SEARCH("True",$D2)), "NA", "")</calculatedColumnFormula>
    </tableColumn>
    <tableColumn id="158" xr3:uid="{00000000-0010-0000-0000-00009E000000}" name="IndicatorDomainID44" dataDxfId="118">
      <calculatedColumnFormula>IF($J2="","",VLOOKUP($J2,IndDomain_Wide!$A$2:$BI$24,45,FALSE))</calculatedColumnFormula>
    </tableColumn>
    <tableColumn id="159" xr3:uid="{00000000-0010-0000-0000-00009F000000}" name="IndicatorDescription44" dataDxfId="117">
      <calculatedColumnFormula>IF($J2="","", VLOOKUP($J2,Indicator_Wide!$A$2:$BI$24,45,FALSE))</calculatedColumnFormula>
    </tableColumn>
    <tableColumn id="160" xr3:uid="{00000000-0010-0000-0000-0000A0000000}" name="IndicatorScore44" dataDxfId="116">
      <calculatedColumnFormula>IF(ISNUMBER(SEARCH("True",$D2)), "NA", "")</calculatedColumnFormula>
    </tableColumn>
    <tableColumn id="161" xr3:uid="{00000000-0010-0000-0000-0000A1000000}" name="IndicatorDomainID45" dataDxfId="115">
      <calculatedColumnFormula>IF($J2="","",VLOOKUP($J2,IndDomain_Wide!$A$2:$BI$24,46,FALSE))</calculatedColumnFormula>
    </tableColumn>
    <tableColumn id="162" xr3:uid="{00000000-0010-0000-0000-0000A2000000}" name="IndicatorDescription45" dataDxfId="114">
      <calculatedColumnFormula>IF($J2="","", VLOOKUP($J2,Indicator_Wide!$A$2:$BI$24,46,FALSE))</calculatedColumnFormula>
    </tableColumn>
    <tableColumn id="163" xr3:uid="{00000000-0010-0000-0000-0000A3000000}" name="IndicatorScore45" dataDxfId="113">
      <calculatedColumnFormula>IF(ISNUMBER(SEARCH("True",$D2)), "NA", "")</calculatedColumnFormula>
    </tableColumn>
    <tableColumn id="164" xr3:uid="{00000000-0010-0000-0000-0000A4000000}" name="IndicatorDomainID46" dataDxfId="112">
      <calculatedColumnFormula>IF($J2="","",VLOOKUP($J2,IndDomain_Wide!$A$2:$BI$24,47,FALSE))</calculatedColumnFormula>
    </tableColumn>
    <tableColumn id="165" xr3:uid="{00000000-0010-0000-0000-0000A5000000}" name="IndicatorDescription46" dataDxfId="111">
      <calculatedColumnFormula>IF($J2="","", VLOOKUP($J2,Indicator_Wide!$A$2:$BI$24,47,FALSE))</calculatedColumnFormula>
    </tableColumn>
    <tableColumn id="166" xr3:uid="{00000000-0010-0000-0000-0000A6000000}" name="IndicatorScore46" dataDxfId="110">
      <calculatedColumnFormula>IF(ISNUMBER(SEARCH("True",$D2)), "NA", "")</calculatedColumnFormula>
    </tableColumn>
    <tableColumn id="167" xr3:uid="{00000000-0010-0000-0000-0000A7000000}" name="IndicatorDomainID47" dataDxfId="109">
      <calculatedColumnFormula>IF($J2="","",VLOOKUP($J2,IndDomain_Wide!$A$2:$BI$24,48,FALSE))</calculatedColumnFormula>
    </tableColumn>
    <tableColumn id="168" xr3:uid="{00000000-0010-0000-0000-0000A8000000}" name="IndicatorDescription47" dataDxfId="108">
      <calculatedColumnFormula>IF($J2="","", VLOOKUP($J2,Indicator_Wide!$A$2:$BI$24,48,FALSE))</calculatedColumnFormula>
    </tableColumn>
    <tableColumn id="169" xr3:uid="{00000000-0010-0000-0000-0000A9000000}" name="IndicatorScore47" dataDxfId="107">
      <calculatedColumnFormula>IF(ISNUMBER(SEARCH("True",$D2)), "NA", "")</calculatedColumnFormula>
    </tableColumn>
    <tableColumn id="170" xr3:uid="{00000000-0010-0000-0000-0000AA000000}" name="IndicatorDomainID48" dataDxfId="106">
      <calculatedColumnFormula>IF($J2="","",VLOOKUP($J2,IndDomain_Wide!$A$2:$BI$24,49,FALSE))</calculatedColumnFormula>
    </tableColumn>
    <tableColumn id="171" xr3:uid="{00000000-0010-0000-0000-0000AB000000}" name="IndicatorDescription48" dataDxfId="105">
      <calculatedColumnFormula>IF($J2="","", VLOOKUP($J2,Indicator_Wide!$A$2:$BI$24,49,FALSE))</calculatedColumnFormula>
    </tableColumn>
    <tableColumn id="172" xr3:uid="{00000000-0010-0000-0000-0000AC000000}" name="IndicatorScore48" dataDxfId="104">
      <calculatedColumnFormula>IF(ISNUMBER(SEARCH("True",$D2)), "NA", "")</calculatedColumnFormula>
    </tableColumn>
    <tableColumn id="173" xr3:uid="{00000000-0010-0000-0000-0000AD000000}" name="IndicatorDomainID49" dataDxfId="103">
      <calculatedColumnFormula>IF($J2="","",VLOOKUP($J2,IndDomain_Wide!$A$2:$BI$24,50,FALSE))</calculatedColumnFormula>
    </tableColumn>
    <tableColumn id="174" xr3:uid="{00000000-0010-0000-0000-0000AE000000}" name="IndicatorDescription49" dataDxfId="102">
      <calculatedColumnFormula>IF($J2="","", VLOOKUP($J2,Indicator_Wide!$A$2:$BI$24,50,FALSE))</calculatedColumnFormula>
    </tableColumn>
    <tableColumn id="175" xr3:uid="{00000000-0010-0000-0000-0000AF000000}" name="IndicatorScore49" dataDxfId="101">
      <calculatedColumnFormula>IF(ISNUMBER(SEARCH("True",$D2)), "NA", "")</calculatedColumnFormula>
    </tableColumn>
    <tableColumn id="176" xr3:uid="{00000000-0010-0000-0000-0000B0000000}" name="IndicatorDomainID50" dataDxfId="100">
      <calculatedColumnFormula>IF($J2="","",VLOOKUP($J2,IndDomain_Wide!$A$2:$BI$24,51,FALSE))</calculatedColumnFormula>
    </tableColumn>
    <tableColumn id="177" xr3:uid="{00000000-0010-0000-0000-0000B1000000}" name="IndicatorDescription50" dataDxfId="99">
      <calculatedColumnFormula>IF($J2="","", VLOOKUP($J2,Indicator_Wide!$A$2:$BI$24,51,FALSE))</calculatedColumnFormula>
    </tableColumn>
    <tableColumn id="178" xr3:uid="{00000000-0010-0000-0000-0000B2000000}" name="IndicatorScore50" dataDxfId="98">
      <calculatedColumnFormula>IF(ISNUMBER(SEARCH("True",$D2)), "NA", "")</calculatedColumnFormula>
    </tableColumn>
    <tableColumn id="179" xr3:uid="{00000000-0010-0000-0000-0000B3000000}" name="IndicatorDomainID51" dataDxfId="97">
      <calculatedColumnFormula>IF($J2="","",VLOOKUP($J2,IndDomain_Wide!$A$2:$BI$24,52,FALSE))</calculatedColumnFormula>
    </tableColumn>
    <tableColumn id="180" xr3:uid="{00000000-0010-0000-0000-0000B4000000}" name="IndicatorDescription51" dataDxfId="96">
      <calculatedColumnFormula>IF($J2="","", VLOOKUP($J2,Indicator_Wide!$A$2:$BI$24,52,FALSE))</calculatedColumnFormula>
    </tableColumn>
    <tableColumn id="181" xr3:uid="{00000000-0010-0000-0000-0000B5000000}" name="IndicatorScore51" dataDxfId="95">
      <calculatedColumnFormula>IF(ISNUMBER(SEARCH("True",$D2)), "NA", "")</calculatedColumnFormula>
    </tableColumn>
    <tableColumn id="182" xr3:uid="{00000000-0010-0000-0000-0000B6000000}" name="IndicatorDomainID52" dataDxfId="94">
      <calculatedColumnFormula>IF($J2="","",VLOOKUP($J2,IndDomain_Wide!$A$2:$BI$24,53,FALSE))</calculatedColumnFormula>
    </tableColumn>
    <tableColumn id="183" xr3:uid="{00000000-0010-0000-0000-0000B7000000}" name="IndicatorDescription52" dataDxfId="93">
      <calculatedColumnFormula>IF($J2="","", VLOOKUP($J2,Indicator_Wide!$A$2:$BI$24,53,FALSE))</calculatedColumnFormula>
    </tableColumn>
    <tableColumn id="184" xr3:uid="{00000000-0010-0000-0000-0000B8000000}" name="IndicatorScore52" dataDxfId="92">
      <calculatedColumnFormula>IF(ISNUMBER(SEARCH("True",$D2)), "NA", "")</calculatedColumnFormula>
    </tableColumn>
    <tableColumn id="185" xr3:uid="{00000000-0010-0000-0000-0000B9000000}" name="IndicatorDomainID53" dataDxfId="91">
      <calculatedColumnFormula>IF($J2="","",VLOOKUP($J2,IndDomain_Wide!$A$2:$BI$24,54,FALSE))</calculatedColumnFormula>
    </tableColumn>
    <tableColumn id="186" xr3:uid="{00000000-0010-0000-0000-0000BA000000}" name="IndicatorDescription53" dataDxfId="90">
      <calculatedColumnFormula>IF($J2="","", VLOOKUP($J2,Indicator_Wide!$A$2:$BI$24,54,FALSE))</calculatedColumnFormula>
    </tableColumn>
    <tableColumn id="187" xr3:uid="{00000000-0010-0000-0000-0000BB000000}" name="IndicatorScore53" dataDxfId="89">
      <calculatedColumnFormula>IF(ISNUMBER(SEARCH("True",$D2)), "NA", "")</calculatedColumnFormula>
    </tableColumn>
    <tableColumn id="188" xr3:uid="{00000000-0010-0000-0000-0000BC000000}" name="IndicatorDomainID54" dataDxfId="88">
      <calculatedColumnFormula>IF($J2="","",VLOOKUP($J2,IndDomain_Wide!$A$2:$BI$24,55,FALSE))</calculatedColumnFormula>
    </tableColumn>
    <tableColumn id="189" xr3:uid="{00000000-0010-0000-0000-0000BD000000}" name="IndicatorDescription54" dataDxfId="87">
      <calculatedColumnFormula>IF($J2="","", VLOOKUP($J2,Indicator_Wide!$A$2:$BI$24,55,FALSE))</calculatedColumnFormula>
    </tableColumn>
    <tableColumn id="190" xr3:uid="{00000000-0010-0000-0000-0000BE000000}" name="IndicatorScore54" dataDxfId="86">
      <calculatedColumnFormula>IF(ISNUMBER(SEARCH("True",$D2)), "NA", "")</calculatedColumnFormula>
    </tableColumn>
    <tableColumn id="191" xr3:uid="{00000000-0010-0000-0000-0000BF000000}" name="IndicatorDomainID55" dataDxfId="85">
      <calculatedColumnFormula>IF($J2="","",VLOOKUP($J2,IndDomain_Wide!$A$2:$BI$24,56,FALSE))</calculatedColumnFormula>
    </tableColumn>
    <tableColumn id="192" xr3:uid="{00000000-0010-0000-0000-0000C0000000}" name="IndicatorDescription55" dataDxfId="84">
      <calculatedColumnFormula>IF($J2="","", VLOOKUP($J2,Indicator_Wide!$A$2:$BI$24,56,FALSE))</calculatedColumnFormula>
    </tableColumn>
    <tableColumn id="193" xr3:uid="{00000000-0010-0000-0000-0000C1000000}" name="IndicatorScore55" dataDxfId="83">
      <calculatedColumnFormula>IF(ISNUMBER(SEARCH("True",$D2)), "NA", "")</calculatedColumnFormula>
    </tableColumn>
    <tableColumn id="194" xr3:uid="{00000000-0010-0000-0000-0000C2000000}" name="IndicatorDomainID56" dataDxfId="82">
      <calculatedColumnFormula>IF($J2="","",VLOOKUP($J2,IndDomain_Wide!$A$2:$BI$24,57,FALSE))</calculatedColumnFormula>
    </tableColumn>
    <tableColumn id="195" xr3:uid="{00000000-0010-0000-0000-0000C3000000}" name="IndicatorDescription56" dataDxfId="81">
      <calculatedColumnFormula>IF($J2="","", VLOOKUP($J2,Indicator_Wide!$A$2:$BI$24,57,FALSE))</calculatedColumnFormula>
    </tableColumn>
    <tableColumn id="196" xr3:uid="{00000000-0010-0000-0000-0000C4000000}" name="IndicatorScore56" dataDxfId="80">
      <calculatedColumnFormula>IF(ISNUMBER(SEARCH("True",$D2)), "NA", "")</calculatedColumnFormula>
    </tableColumn>
    <tableColumn id="197" xr3:uid="{00000000-0010-0000-0000-0000C5000000}" name="IndicatorDomainID57" dataDxfId="79">
      <calculatedColumnFormula>IF($J2="","",VLOOKUP($J2,IndDomain_Wide!$A$2:$BI$24,58,FALSE))</calculatedColumnFormula>
    </tableColumn>
    <tableColumn id="198" xr3:uid="{00000000-0010-0000-0000-0000C6000000}" name="IndicatorDescription57" dataDxfId="78">
      <calculatedColumnFormula>IF($J2="","", VLOOKUP($J2,Indicator_Wide!$A$2:$BI$24,58,FALSE))</calculatedColumnFormula>
    </tableColumn>
    <tableColumn id="199" xr3:uid="{00000000-0010-0000-0000-0000C7000000}" name="IndicatorScore57" dataDxfId="77">
      <calculatedColumnFormula>IF(ISNUMBER(SEARCH("True",$D2)), "NA", "")</calculatedColumnFormula>
    </tableColumn>
    <tableColumn id="200" xr3:uid="{00000000-0010-0000-0000-0000C8000000}" name="IndicatorDomainID58" dataDxfId="76">
      <calculatedColumnFormula>IF($J2="","",VLOOKUP($J2,IndDomain_Wide!$A$2:$BI$24,59,FALSE))</calculatedColumnFormula>
    </tableColumn>
    <tableColumn id="201" xr3:uid="{00000000-0010-0000-0000-0000C9000000}" name="IndicatorDescription58" dataDxfId="75">
      <calculatedColumnFormula>IF($J2="","", VLOOKUP($J2,Indicator_Wide!$A$2:$BI$24,59,FALSE))</calculatedColumnFormula>
    </tableColumn>
    <tableColumn id="202" xr3:uid="{00000000-0010-0000-0000-0000CA000000}" name="IndicatorScore58" dataDxfId="74">
      <calculatedColumnFormula>IF(ISNUMBER(SEARCH("True",$D2)), "NA", "")</calculatedColumnFormula>
    </tableColumn>
    <tableColumn id="203" xr3:uid="{00000000-0010-0000-0000-0000CB000000}" name="IndicatorDomainID59" dataDxfId="73">
      <calculatedColumnFormula>IF($J2="","",VLOOKUP($J2,IndDomain_Wide!$A$2:$BI$24,60,FALSE))</calculatedColumnFormula>
    </tableColumn>
    <tableColumn id="204" xr3:uid="{00000000-0010-0000-0000-0000CC000000}" name="IndicatorDescription59" dataDxfId="72">
      <calculatedColumnFormula>IF($J2="","", VLOOKUP($J2,Indicator_Wide!$A$2:$BI$24,60,FALSE))</calculatedColumnFormula>
    </tableColumn>
    <tableColumn id="205" xr3:uid="{00000000-0010-0000-0000-0000CD000000}" name="IndicatorScore59" dataDxfId="71">
      <calculatedColumnFormula>IF(ISNUMBER(SEARCH("True",$D2)), "NA", "")</calculatedColumnFormula>
    </tableColumn>
    <tableColumn id="206" xr3:uid="{00000000-0010-0000-0000-0000CE000000}" name="IndicatorDomainID60" dataDxfId="70">
      <calculatedColumnFormula>IF($J2="","",VLOOKUP($J2,IndDomain_Wide!$A$2:$BI$24,61,FALSE))</calculatedColumnFormula>
    </tableColumn>
    <tableColumn id="207" xr3:uid="{00000000-0010-0000-0000-0000CF000000}" name="IndicatorDescription60" dataDxfId="69">
      <calculatedColumnFormula>IF($J2="","", VLOOKUP($J2,Indicator_Wide!$A$2:$BI$24,61,FALSE))</calculatedColumnFormula>
    </tableColumn>
    <tableColumn id="208" xr3:uid="{00000000-0010-0000-0000-0000D0000000}" name="IndicatorScore60" dataDxfId="68">
      <calculatedColumnFormula>IF(ISNUMBER(SEARCH("True",$D2)), "NA", "")</calculatedColumnFormula>
    </tableColumn>
    <tableColumn id="209" xr3:uid="{00000000-0010-0000-0000-0000D1000000}" name="PLFocusIndicator" dataDxfId="67"/>
    <tableColumn id="210" xr3:uid="{00000000-0010-0000-0000-0000D2000000}" name="CompletionOfFocus" dataDxfId="66"/>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13" displayName="Table13" ref="I1:I15" totalsRowShown="0" headerRowDxfId="41" dataDxfId="40">
  <autoFilter ref="I1:I15" xr:uid="{00000000-0009-0000-0100-00000D000000}"/>
  <tableColumns count="1">
    <tableColumn id="1" xr3:uid="{00000000-0010-0000-0900-000001000000}" name="TulsaSLPathSchPsych" dataDxfId="39"/>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4" displayName="Table14" ref="J1:J23" totalsRowShown="0" headerRowDxfId="38" dataDxfId="37">
  <autoFilter ref="J1:J23" xr:uid="{00000000-0009-0000-0100-00000E000000}"/>
  <tableColumns count="1">
    <tableColumn id="1" xr3:uid="{00000000-0010-0000-0A00-000001000000}" name="TulsaLibrarian" dataDxfId="3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le15" displayName="Table15" ref="K1:K23" totalsRowShown="0" headerRowDxfId="35" dataDxfId="34">
  <autoFilter ref="K1:K23" xr:uid="{00000000-0009-0000-0100-00000F000000}"/>
  <tableColumns count="1">
    <tableColumn id="1" xr3:uid="{00000000-0010-0000-0B00-000001000000}" name="McRELPrincipal" dataDxfId="33"/>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MFocusLeader" displayName="MFocusLeader" ref="L1:L23" totalsRowShown="0" headerRowDxfId="32" dataDxfId="31">
  <autoFilter ref="L1:L23" xr:uid="{00000000-0009-0000-0100-000010000000}"/>
  <tableColumns count="1">
    <tableColumn id="1" xr3:uid="{00000000-0010-0000-0C00-000001000000}" name="MarzanoFocusLeader" dataDxfId="3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D000000}" name="Table21" displayName="Table21" ref="P1:P19" totalsRowShown="0" headerRowDxfId="29" dataDxfId="28">
  <autoFilter ref="P1:P19" xr:uid="{00000000-0009-0000-0100-000015000000}"/>
  <tableColumns count="1">
    <tableColumn id="1" xr3:uid="{00000000-0010-0000-0D00-000001000000}" name="MarzanoFocusedNonClassroomTeacher" dataDxfId="27"/>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E000000}" name="Table22" displayName="Table22" ref="O1:O32" totalsRowShown="0" headerRowDxfId="26" dataDxfId="25">
  <autoFilter ref="O1:O32" xr:uid="{00000000-0009-0000-0100-000016000000}"/>
  <tableColumns count="1">
    <tableColumn id="1" xr3:uid="{00000000-0010-0000-0E00-000001000000}" name="MarzanoNonClassroomTeacher" dataDxfId="2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23" displayName="Table23" ref="N1:N22" totalsRowShown="0" headerRowDxfId="23" dataDxfId="22">
  <autoFilter ref="N1:N22" xr:uid="{00000000-0009-0000-0100-000017000000}"/>
  <tableColumns count="1">
    <tableColumn id="1" xr3:uid="{00000000-0010-0000-0F00-000001000000}" name="FocusedMarzanoDistrictLeader" dataDxfId="21"/>
  </tableColumns>
  <tableStyleInfo name="TableStyleMedium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0000000}" name="Table3" displayName="Table3" ref="M1:M23" totalsRowShown="0" headerRowDxfId="20" dataDxfId="19">
  <autoFilter ref="M1:M23" xr:uid="{00000000-0009-0000-0100-000003000000}"/>
  <tableColumns count="1">
    <tableColumn id="1" xr3:uid="{00000000-0010-0000-1000-000001000000}" name="MarzanoDistrictLeader" dataDxfId="18"/>
  </tableColumns>
  <tableStyleInfo name="TableStyleMedium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0588EDB-B3B0-4313-BF03-4965E2EF7F60}" name="TulsaTechCounselor" displayName="TulsaTechCounselor" ref="Q1:Q22" totalsRowShown="0" headerRowDxfId="17" dataDxfId="16">
  <autoFilter ref="Q1:Q22" xr:uid="{C0588EDB-B3B0-4313-BF03-4965E2EF7F60}"/>
  <tableColumns count="1">
    <tableColumn id="1" xr3:uid="{A6F06E78-C270-4889-8919-FA16F8A14CD2}" name="TulsaTechCounselor" dataDxfId="15"/>
  </tableColumns>
  <tableStyleInfo name="TableStyleMedium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0C377C9-8274-4560-928C-C7801B9B5444}" name="CareerTechCounselor" displayName="CareerTechCounselor" ref="S1:S22" totalsRowShown="0" headerRowDxfId="14" dataDxfId="13">
  <autoFilter ref="S1:S22" xr:uid="{90C377C9-8274-4560-928C-C7801B9B5444}"/>
  <tableColumns count="1">
    <tableColumn id="1" xr3:uid="{CF9E3526-7F5F-45D3-86E5-D0648ADA6F41}" name="CareerTechCounselor" dataDxfId="1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1:A62" totalsRowShown="0" headerRowDxfId="65" dataDxfId="64">
  <autoFilter ref="A1:A62" xr:uid="{00000000-0009-0000-0100-000005000000}"/>
  <tableColumns count="1">
    <tableColumn id="1" xr3:uid="{00000000-0010-0000-0100-000001000000}" name="MarzanoTeacher" dataDxfId="63"/>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8151099-2583-4EAB-9520-CA81965287F8}" name="TulsaTechInstructor" displayName="TulsaTechInstructor" ref="R1:R22" totalsRowShown="0" headerRowDxfId="11" dataDxfId="10">
  <autoFilter ref="R1:R22" xr:uid="{A8151099-2583-4EAB-9520-CA81965287F8}"/>
  <tableColumns count="1">
    <tableColumn id="1" xr3:uid="{C4827555-7A6A-42FF-A5B5-B17B8F27A30E}" name="TulsaTechInstructor" dataDxfId="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98ED170-337E-4215-B12E-AE6C3354F48F}" name="CareerTechInstructor" displayName="CareerTechInstructor" ref="T1:T22" totalsRowShown="0" headerRowDxfId="8" dataDxfId="7">
  <autoFilter ref="T1:T22" xr:uid="{998ED170-337E-4215-B12E-AE6C3354F48F}"/>
  <tableColumns count="1">
    <tableColumn id="1" xr3:uid="{8028FA69-F6EB-4302-857C-673584D2C085}" name="CareerTechInstructor" dataDxfId="6"/>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F12047-B432-40E2-B859-8B1EC59D9648}" name="InstructionalCoach" displayName="InstructionalCoach" ref="U1:U22" totalsRowShown="0" headerRowDxfId="5" dataDxfId="4">
  <autoFilter ref="U1:U22" xr:uid="{00F12047-B432-40E2-B859-8B1EC59D9648}"/>
  <tableColumns count="1">
    <tableColumn id="2" xr3:uid="{0E86B0D2-3DB8-41C0-A976-B15C959F50A0}" name="InstructionalCoach" dataDxfId="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1000000}" name="Table2" displayName="Table2" ref="Q1:Q3" totalsRowShown="0">
  <autoFilter ref="Q1:Q3" xr:uid="{00000000-0009-0000-0100-000002000000}"/>
  <tableColumns count="1">
    <tableColumn id="1" xr3:uid="{00000000-0010-0000-1100-000001000000}" name="Exempt"/>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2000000}" name="Table4" displayName="Table4" ref="P1:P4" totalsRowShown="0">
  <autoFilter ref="P1:P4" xr:uid="{00000000-0009-0000-0100-000004000000}"/>
  <tableColumns count="1">
    <tableColumn id="1" xr3:uid="{00000000-0010-0000-1200-000001000000}" name="Evaluation Score"/>
  </tableColumns>
  <tableStyleInfo name="TableStyleMedium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17" displayName="Table17" ref="V1:V5" totalsRowShown="0">
  <autoFilter ref="V1:V5" xr:uid="{00000000-0009-0000-0100-000011000000}"/>
  <tableColumns count="1">
    <tableColumn id="1" xr3:uid="{00000000-0010-0000-1300-000001000000}" name="Completion of Focus"/>
  </tableColumns>
  <tableStyleInfo name="TableStyleMedium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ModelUsed" displayName="ModelUsed" ref="A1:A22" totalsRowShown="0" dataDxfId="2">
  <autoFilter ref="A1:A22" xr:uid="{00000000-0009-0000-0100-000012000000}"/>
  <tableColumns count="1">
    <tableColumn id="1" xr3:uid="{00000000-0010-0000-1400-000001000000}" name="ModelUsed" dataDxfId="1"/>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19" displayName="Table19" ref="R1:R5" totalsRowShown="0" headerRowDxfId="0">
  <autoFilter ref="R1:R5" xr:uid="{00000000-0009-0000-0100-000013000000}"/>
  <tableColumns count="1">
    <tableColumn id="1" xr3:uid="{00000000-0010-0000-1500-000001000000}" name="EvaluationType"/>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B1:B25" totalsRowShown="0" headerRowDxfId="62" dataDxfId="61">
  <autoFilter ref="B1:B25" xr:uid="{00000000-0009-0000-0100-000006000000}"/>
  <tableColumns count="1">
    <tableColumn id="1" xr3:uid="{00000000-0010-0000-0200-000001000000}" name="MarzanoFocusTeacher" dataDxfId="6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C1:C26" totalsRowShown="0" headerRowDxfId="59" dataDxfId="58">
  <autoFilter ref="C1:C26" xr:uid="{00000000-0009-0000-0100-000007000000}"/>
  <tableColumns count="1">
    <tableColumn id="1" xr3:uid="{00000000-0010-0000-0300-000001000000}" name="MarzanoLeader" dataDxfId="57"/>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D1:D22" totalsRowShown="0" headerRowDxfId="56" dataDxfId="55">
  <autoFilter ref="D1:D22" xr:uid="{00000000-0009-0000-0100-000008000000}"/>
  <tableColumns count="1">
    <tableColumn id="1" xr3:uid="{00000000-0010-0000-0400-000001000000}" name="TulsaTeacher" dataDxfId="5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E1:E14" totalsRowShown="0" headerRowDxfId="53" dataDxfId="52">
  <autoFilter ref="E1:E14" xr:uid="{00000000-0009-0000-0100-000009000000}"/>
  <tableColumns count="1">
    <tableColumn id="1" xr3:uid="{00000000-0010-0000-0500-000001000000}" name="TulsaNurse" dataDxfId="51"/>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0" displayName="Table10" ref="F1:F14" totalsRowShown="0" headerRowDxfId="50" dataDxfId="49">
  <autoFilter ref="F1:F14" xr:uid="{00000000-0009-0000-0100-00000A000000}"/>
  <tableColumns count="1">
    <tableColumn id="1" xr3:uid="{00000000-0010-0000-0600-000001000000}" name="TulsaDean" dataDxfId="4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 displayName="Table11" ref="G1:G16" totalsRowShown="0" headerRowDxfId="47" dataDxfId="46">
  <autoFilter ref="G1:G16" xr:uid="{00000000-0009-0000-0100-00000B000000}"/>
  <tableColumns count="1">
    <tableColumn id="1" xr3:uid="{00000000-0010-0000-0700-000001000000}" name="TulsaCounselor" dataDxfId="45"/>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2" displayName="Table12" ref="H1:H13" totalsRowShown="0" headerRowDxfId="44" dataDxfId="43">
  <autoFilter ref="H1:H13" xr:uid="{00000000-0009-0000-0100-00000C000000}"/>
  <tableColumns count="1">
    <tableColumn id="1" xr3:uid="{00000000-0010-0000-0800-000001000000}" name="TulsaSDT" dataDxfId="4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21" Type="http://schemas.openxmlformats.org/officeDocument/2006/relationships/table" Target="../tables/table22.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1" Type="http://schemas.openxmlformats.org/officeDocument/2006/relationships/table" Target="../tables/table2.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table" Target="../tables/table23.xml"/><Relationship Id="rId5" Type="http://schemas.openxmlformats.org/officeDocument/2006/relationships/table" Target="../tables/table27.xml"/><Relationship Id="rId4"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E22"/>
  <sheetViews>
    <sheetView tabSelected="1" zoomScaleNormal="100" zoomScalePageLayoutView="150" workbookViewId="0">
      <pane ySplit="1" topLeftCell="A2" activePane="bottomLeft" state="frozen"/>
      <selection pane="bottomLeft" activeCell="K2" sqref="K2"/>
    </sheetView>
  </sheetViews>
  <sheetFormatPr defaultColWidth="35.140625" defaultRowHeight="15" x14ac:dyDescent="0.25"/>
  <cols>
    <col min="1" max="1" width="35.140625" style="23" customWidth="1"/>
    <col min="2" max="9" width="35.140625" style="23" bestFit="1" customWidth="1"/>
    <col min="10" max="45" width="35.140625" style="23" customWidth="1"/>
    <col min="46" max="46" width="35.140625" style="23" bestFit="1" customWidth="1"/>
    <col min="47" max="48" width="35.140625" style="23" customWidth="1"/>
    <col min="49" max="49" width="35.140625" style="23" bestFit="1" customWidth="1"/>
    <col min="50" max="63" width="35.140625" style="23" customWidth="1"/>
    <col min="64" max="64" width="35.140625" style="23" bestFit="1" customWidth="1"/>
    <col min="65" max="90" width="35.140625" style="23" customWidth="1"/>
    <col min="91" max="91" width="35.140625" style="23" bestFit="1" customWidth="1"/>
    <col min="92" max="123" width="35.140625" style="23" customWidth="1"/>
    <col min="124" max="124" width="35.140625" style="23" bestFit="1" customWidth="1"/>
    <col min="125" max="213" width="35.140625" style="23" customWidth="1"/>
    <col min="214" max="214" width="31.140625" style="23" bestFit="1" customWidth="1"/>
    <col min="215" max="16384" width="35.140625" style="23"/>
  </cols>
  <sheetData>
    <row r="1" spans="1:213" x14ac:dyDescent="0.25">
      <c r="A1" s="20" t="s">
        <v>0</v>
      </c>
      <c r="B1" s="21" t="s">
        <v>1</v>
      </c>
      <c r="C1" s="21" t="s">
        <v>2</v>
      </c>
      <c r="D1" s="21" t="s">
        <v>3</v>
      </c>
      <c r="E1" s="21" t="s">
        <v>4</v>
      </c>
      <c r="F1" s="21" t="s">
        <v>5</v>
      </c>
      <c r="G1" s="21" t="s">
        <v>6</v>
      </c>
      <c r="H1" s="21" t="s">
        <v>7</v>
      </c>
      <c r="I1" s="21" t="s">
        <v>8</v>
      </c>
      <c r="J1" s="21" t="s">
        <v>9</v>
      </c>
      <c r="K1" s="21" t="s">
        <v>10</v>
      </c>
      <c r="L1" s="21" t="s">
        <v>11</v>
      </c>
      <c r="M1" s="21" t="s">
        <v>12</v>
      </c>
      <c r="N1" s="21" t="s">
        <v>13</v>
      </c>
      <c r="O1" s="21" t="s">
        <v>14</v>
      </c>
      <c r="P1" s="21" t="s">
        <v>15</v>
      </c>
      <c r="Q1" s="21" t="s">
        <v>16</v>
      </c>
      <c r="R1" s="21" t="s">
        <v>17</v>
      </c>
      <c r="S1" s="21" t="s">
        <v>18</v>
      </c>
      <c r="T1" s="21" t="s">
        <v>19</v>
      </c>
      <c r="U1" s="21" t="s">
        <v>20</v>
      </c>
      <c r="V1" s="21" t="s">
        <v>21</v>
      </c>
      <c r="W1" s="21" t="s">
        <v>22</v>
      </c>
      <c r="X1" s="21" t="s">
        <v>23</v>
      </c>
      <c r="Y1" s="21" t="s">
        <v>24</v>
      </c>
      <c r="Z1" s="21" t="s">
        <v>25</v>
      </c>
      <c r="AA1" s="21" t="s">
        <v>26</v>
      </c>
      <c r="AB1" s="21" t="s">
        <v>27</v>
      </c>
      <c r="AC1" s="21" t="s">
        <v>28</v>
      </c>
      <c r="AD1" s="21" t="s">
        <v>29</v>
      </c>
      <c r="AE1" s="21" t="s">
        <v>30</v>
      </c>
      <c r="AF1" s="21" t="s">
        <v>31</v>
      </c>
      <c r="AG1" s="21" t="s">
        <v>32</v>
      </c>
      <c r="AH1" s="21" t="s">
        <v>33</v>
      </c>
      <c r="AI1" s="21" t="s">
        <v>34</v>
      </c>
      <c r="AJ1" s="21" t="s">
        <v>35</v>
      </c>
      <c r="AK1" s="21" t="s">
        <v>36</v>
      </c>
      <c r="AL1" s="21" t="s">
        <v>37</v>
      </c>
      <c r="AM1" s="21" t="s">
        <v>38</v>
      </c>
      <c r="AN1" s="21" t="s">
        <v>39</v>
      </c>
      <c r="AO1" s="21" t="s">
        <v>40</v>
      </c>
      <c r="AP1" s="21" t="s">
        <v>41</v>
      </c>
      <c r="AQ1" s="21" t="s">
        <v>42</v>
      </c>
      <c r="AR1" s="21" t="s">
        <v>43</v>
      </c>
      <c r="AS1" s="21" t="s">
        <v>44</v>
      </c>
      <c r="AT1" s="21" t="s">
        <v>45</v>
      </c>
      <c r="AU1" s="21" t="s">
        <v>46</v>
      </c>
      <c r="AV1" s="21" t="s">
        <v>47</v>
      </c>
      <c r="AW1" s="21" t="s">
        <v>48</v>
      </c>
      <c r="AX1" s="21" t="s">
        <v>49</v>
      </c>
      <c r="AY1" s="21" t="s">
        <v>50</v>
      </c>
      <c r="AZ1" s="21" t="s">
        <v>51</v>
      </c>
      <c r="BA1" s="21" t="s">
        <v>52</v>
      </c>
      <c r="BB1" s="21" t="s">
        <v>53</v>
      </c>
      <c r="BC1" s="21" t="s">
        <v>54</v>
      </c>
      <c r="BD1" s="21" t="s">
        <v>55</v>
      </c>
      <c r="BE1" s="21" t="s">
        <v>56</v>
      </c>
      <c r="BF1" s="21" t="s">
        <v>57</v>
      </c>
      <c r="BG1" s="21" t="s">
        <v>58</v>
      </c>
      <c r="BH1" s="21" t="s">
        <v>59</v>
      </c>
      <c r="BI1" s="21" t="s">
        <v>60</v>
      </c>
      <c r="BJ1" s="21" t="s">
        <v>61</v>
      </c>
      <c r="BK1" s="21" t="s">
        <v>62</v>
      </c>
      <c r="BL1" s="21" t="s">
        <v>63</v>
      </c>
      <c r="BM1" s="21" t="s">
        <v>64</v>
      </c>
      <c r="BN1" s="21" t="s">
        <v>65</v>
      </c>
      <c r="BO1" s="21" t="s">
        <v>66</v>
      </c>
      <c r="BP1" s="21" t="s">
        <v>67</v>
      </c>
      <c r="BQ1" s="21" t="s">
        <v>68</v>
      </c>
      <c r="BR1" s="21" t="s">
        <v>69</v>
      </c>
      <c r="BS1" s="21" t="s">
        <v>70</v>
      </c>
      <c r="BT1" s="21" t="s">
        <v>71</v>
      </c>
      <c r="BU1" s="21" t="s">
        <v>72</v>
      </c>
      <c r="BV1" s="21" t="s">
        <v>73</v>
      </c>
      <c r="BW1" s="21" t="s">
        <v>74</v>
      </c>
      <c r="BX1" s="21" t="s">
        <v>75</v>
      </c>
      <c r="BY1" s="21" t="s">
        <v>76</v>
      </c>
      <c r="BZ1" s="21" t="s">
        <v>77</v>
      </c>
      <c r="CA1" s="21" t="s">
        <v>78</v>
      </c>
      <c r="CB1" s="21" t="s">
        <v>79</v>
      </c>
      <c r="CC1" s="21" t="s">
        <v>80</v>
      </c>
      <c r="CD1" s="21" t="s">
        <v>81</v>
      </c>
      <c r="CE1" s="21" t="s">
        <v>82</v>
      </c>
      <c r="CF1" s="21" t="s">
        <v>83</v>
      </c>
      <c r="CG1" s="21" t="s">
        <v>84</v>
      </c>
      <c r="CH1" s="21" t="s">
        <v>85</v>
      </c>
      <c r="CI1" s="21" t="s">
        <v>86</v>
      </c>
      <c r="CJ1" s="21" t="s">
        <v>87</v>
      </c>
      <c r="CK1" s="21" t="s">
        <v>88</v>
      </c>
      <c r="CL1" s="21" t="s">
        <v>89</v>
      </c>
      <c r="CM1" s="21" t="s">
        <v>90</v>
      </c>
      <c r="CN1" s="21" t="s">
        <v>91</v>
      </c>
      <c r="CO1" s="21" t="s">
        <v>92</v>
      </c>
      <c r="CP1" s="21" t="s">
        <v>93</v>
      </c>
      <c r="CQ1" s="21" t="s">
        <v>94</v>
      </c>
      <c r="CR1" s="21" t="s">
        <v>95</v>
      </c>
      <c r="CS1" s="21" t="s">
        <v>96</v>
      </c>
      <c r="CT1" s="21" t="s">
        <v>97</v>
      </c>
      <c r="CU1" s="21" t="s">
        <v>98</v>
      </c>
      <c r="CV1" s="21" t="s">
        <v>99</v>
      </c>
      <c r="CW1" s="21" t="s">
        <v>100</v>
      </c>
      <c r="CX1" s="21" t="s">
        <v>101</v>
      </c>
      <c r="CY1" s="21" t="s">
        <v>102</v>
      </c>
      <c r="CZ1" s="21" t="s">
        <v>103</v>
      </c>
      <c r="DA1" s="21" t="s">
        <v>104</v>
      </c>
      <c r="DB1" s="21" t="s">
        <v>105</v>
      </c>
      <c r="DC1" s="21" t="s">
        <v>106</v>
      </c>
      <c r="DD1" s="21" t="s">
        <v>107</v>
      </c>
      <c r="DE1" s="21" t="s">
        <v>108</v>
      </c>
      <c r="DF1" s="21" t="s">
        <v>109</v>
      </c>
      <c r="DG1" s="21" t="s">
        <v>110</v>
      </c>
      <c r="DH1" s="21" t="s">
        <v>111</v>
      </c>
      <c r="DI1" s="21" t="s">
        <v>112</v>
      </c>
      <c r="DJ1" s="21" t="s">
        <v>113</v>
      </c>
      <c r="DK1" s="21" t="s">
        <v>114</v>
      </c>
      <c r="DL1" s="21" t="s">
        <v>115</v>
      </c>
      <c r="DM1" s="21" t="s">
        <v>116</v>
      </c>
      <c r="DN1" s="21" t="s">
        <v>117</v>
      </c>
      <c r="DO1" s="21" t="s">
        <v>118</v>
      </c>
      <c r="DP1" s="21" t="s">
        <v>119</v>
      </c>
      <c r="DQ1" s="21" t="s">
        <v>120</v>
      </c>
      <c r="DR1" s="21" t="s">
        <v>121</v>
      </c>
      <c r="DS1" s="21" t="s">
        <v>122</v>
      </c>
      <c r="DT1" s="21" t="s">
        <v>123</v>
      </c>
      <c r="DU1" s="21" t="s">
        <v>124</v>
      </c>
      <c r="DV1" s="21" t="s">
        <v>125</v>
      </c>
      <c r="DW1" s="21" t="s">
        <v>126</v>
      </c>
      <c r="DX1" s="21" t="s">
        <v>127</v>
      </c>
      <c r="DY1" s="21" t="s">
        <v>128</v>
      </c>
      <c r="DZ1" s="21" t="s">
        <v>129</v>
      </c>
      <c r="EA1" s="21" t="s">
        <v>130</v>
      </c>
      <c r="EB1" s="21" t="s">
        <v>131</v>
      </c>
      <c r="EC1" s="21" t="s">
        <v>132</v>
      </c>
      <c r="ED1" s="21" t="s">
        <v>133</v>
      </c>
      <c r="EE1" s="21" t="s">
        <v>134</v>
      </c>
      <c r="EF1" s="21" t="s">
        <v>135</v>
      </c>
      <c r="EG1" s="21" t="s">
        <v>136</v>
      </c>
      <c r="EH1" s="21" t="s">
        <v>137</v>
      </c>
      <c r="EI1" s="21" t="s">
        <v>138</v>
      </c>
      <c r="EJ1" s="21" t="s">
        <v>139</v>
      </c>
      <c r="EK1" s="21" t="s">
        <v>140</v>
      </c>
      <c r="EL1" s="21" t="s">
        <v>141</v>
      </c>
      <c r="EM1" s="21" t="s">
        <v>142</v>
      </c>
      <c r="EN1" s="21" t="s">
        <v>143</v>
      </c>
      <c r="EO1" s="21" t="s">
        <v>144</v>
      </c>
      <c r="EP1" s="21" t="s">
        <v>145</v>
      </c>
      <c r="EQ1" s="21" t="s">
        <v>146</v>
      </c>
      <c r="ER1" s="21" t="s">
        <v>147</v>
      </c>
      <c r="ES1" s="21" t="s">
        <v>148</v>
      </c>
      <c r="ET1" s="21" t="s">
        <v>149</v>
      </c>
      <c r="EU1" s="21" t="s">
        <v>150</v>
      </c>
      <c r="EV1" s="21" t="s">
        <v>151</v>
      </c>
      <c r="EW1" s="21" t="s">
        <v>152</v>
      </c>
      <c r="EX1" s="21" t="s">
        <v>153</v>
      </c>
      <c r="EY1" s="21" t="s">
        <v>154</v>
      </c>
      <c r="EZ1" s="21" t="s">
        <v>155</v>
      </c>
      <c r="FA1" s="21" t="s">
        <v>156</v>
      </c>
      <c r="FB1" s="21" t="s">
        <v>157</v>
      </c>
      <c r="FC1" s="21" t="s">
        <v>158</v>
      </c>
      <c r="FD1" s="21" t="s">
        <v>159</v>
      </c>
      <c r="FE1" s="21" t="s">
        <v>160</v>
      </c>
      <c r="FF1" s="21" t="s">
        <v>161</v>
      </c>
      <c r="FG1" s="21" t="s">
        <v>162</v>
      </c>
      <c r="FH1" s="21" t="s">
        <v>163</v>
      </c>
      <c r="FI1" s="21" t="s">
        <v>164</v>
      </c>
      <c r="FJ1" s="21" t="s">
        <v>165</v>
      </c>
      <c r="FK1" s="21" t="s">
        <v>166</v>
      </c>
      <c r="FL1" s="21" t="s">
        <v>167</v>
      </c>
      <c r="FM1" s="21" t="s">
        <v>168</v>
      </c>
      <c r="FN1" s="21" t="s">
        <v>169</v>
      </c>
      <c r="FO1" s="21" t="s">
        <v>170</v>
      </c>
      <c r="FP1" s="21" t="s">
        <v>171</v>
      </c>
      <c r="FQ1" s="21" t="s">
        <v>172</v>
      </c>
      <c r="FR1" s="21" t="s">
        <v>173</v>
      </c>
      <c r="FS1" s="21" t="s">
        <v>174</v>
      </c>
      <c r="FT1" s="21" t="s">
        <v>175</v>
      </c>
      <c r="FU1" s="21" t="s">
        <v>176</v>
      </c>
      <c r="FV1" s="21" t="s">
        <v>177</v>
      </c>
      <c r="FW1" s="21" t="s">
        <v>178</v>
      </c>
      <c r="FX1" s="21" t="s">
        <v>179</v>
      </c>
      <c r="FY1" s="21" t="s">
        <v>180</v>
      </c>
      <c r="FZ1" s="21" t="s">
        <v>181</v>
      </c>
      <c r="GA1" s="21" t="s">
        <v>182</v>
      </c>
      <c r="GB1" s="21" t="s">
        <v>183</v>
      </c>
      <c r="GC1" s="21" t="s">
        <v>184</v>
      </c>
      <c r="GD1" s="21" t="s">
        <v>185</v>
      </c>
      <c r="GE1" s="21" t="s">
        <v>186</v>
      </c>
      <c r="GF1" s="21" t="s">
        <v>187</v>
      </c>
      <c r="GG1" s="21" t="s">
        <v>188</v>
      </c>
      <c r="GH1" s="21" t="s">
        <v>189</v>
      </c>
      <c r="GI1" s="21" t="s">
        <v>190</v>
      </c>
      <c r="GJ1" s="21" t="s">
        <v>191</v>
      </c>
      <c r="GK1" s="21" t="s">
        <v>192</v>
      </c>
      <c r="GL1" s="21" t="s">
        <v>193</v>
      </c>
      <c r="GM1" s="21" t="s">
        <v>194</v>
      </c>
      <c r="GN1" s="21" t="s">
        <v>195</v>
      </c>
      <c r="GO1" s="21" t="s">
        <v>196</v>
      </c>
      <c r="GP1" s="21" t="s">
        <v>197</v>
      </c>
      <c r="GQ1" s="21" t="s">
        <v>198</v>
      </c>
      <c r="GR1" s="21" t="s">
        <v>199</v>
      </c>
      <c r="GS1" s="21" t="s">
        <v>200</v>
      </c>
      <c r="GT1" s="21" t="s">
        <v>201</v>
      </c>
      <c r="GU1" s="21" t="s">
        <v>202</v>
      </c>
      <c r="GV1" s="21" t="s">
        <v>203</v>
      </c>
      <c r="GW1" s="21" t="s">
        <v>204</v>
      </c>
      <c r="GX1" s="21" t="s">
        <v>205</v>
      </c>
      <c r="GY1" s="21" t="s">
        <v>206</v>
      </c>
      <c r="GZ1" s="21" t="s">
        <v>207</v>
      </c>
      <c r="HA1" s="21" t="s">
        <v>208</v>
      </c>
      <c r="HB1" s="21" t="s">
        <v>209</v>
      </c>
      <c r="HC1" s="21" t="s">
        <v>210</v>
      </c>
      <c r="HD1" s="21" t="s">
        <v>211</v>
      </c>
      <c r="HE1" s="22" t="s">
        <v>212</v>
      </c>
    </row>
    <row r="2" spans="1:213" x14ac:dyDescent="0.25">
      <c r="A2" s="24"/>
      <c r="B2" s="25"/>
      <c r="C2" s="25"/>
      <c r="D2" s="25"/>
      <c r="E2" s="25"/>
      <c r="F2" s="25"/>
      <c r="G2" s="25"/>
      <c r="H2" s="25"/>
      <c r="I2" s="25"/>
      <c r="J2" s="25"/>
      <c r="K2" s="25" t="str">
        <f>IF($J2="","", VLOOKUP($J2,Domain_Wide!$A$2:$M$24,2,FALSE))</f>
        <v/>
      </c>
      <c r="L2" s="25" t="str">
        <f>IF($J2="","", VLOOKUP($J2,Domain_Wide!$A$2:$M$24,3,FALSE))</f>
        <v/>
      </c>
      <c r="M2" s="25" t="str">
        <f>IF(ISNUMBER(SEARCH("True",$D2)), "NA", "")</f>
        <v/>
      </c>
      <c r="N2" s="25" t="str">
        <f>IF($J2="","", VLOOKUP($J2,Domain_Wide!$A$2:$M$24,4,FALSE))</f>
        <v/>
      </c>
      <c r="O2" s="25" t="str">
        <f>IF($J2="","", VLOOKUP($J2,Domain_Wide!$A$2:$M$24,5,FALSE))</f>
        <v/>
      </c>
      <c r="P2" s="25" t="str">
        <f>IF(ISNUMBER(SEARCH("True",$D2)), "NA", "")</f>
        <v/>
      </c>
      <c r="Q2" s="25" t="str">
        <f>IF($J2="","", VLOOKUP($J2,Domain_Wide!$A$2:$M$24,6,FALSE))</f>
        <v/>
      </c>
      <c r="R2" s="25" t="str">
        <f>IF($J2="","", VLOOKUP($J2,Domain_Wide!$A$2:$M$24,7,FALSE))</f>
        <v/>
      </c>
      <c r="S2" s="25" t="str">
        <f t="shared" ref="S2:S22" si="0">IF(ISNUMBER(SEARCH("True",$D2)),"NA","")</f>
        <v/>
      </c>
      <c r="T2" s="25" t="str">
        <f>IF($J2="","", VLOOKUP($J2,Domain_Wide!$A$2:$M$24,8,FALSE))</f>
        <v/>
      </c>
      <c r="U2" s="25" t="str">
        <f>IF($J2="","", VLOOKUP($J2,Domain_Wide!$A$2:$M$24,9,FALSE))</f>
        <v/>
      </c>
      <c r="V2" s="25" t="str">
        <f t="shared" ref="V2:V22" si="1">IF(ISNUMBER(SEARCH("True",$D2)),"NA","")</f>
        <v/>
      </c>
      <c r="W2" s="25" t="str">
        <f>IF($J2="","", VLOOKUP($J2,Domain_Wide!$A$2:$M$24,10,FALSE))</f>
        <v/>
      </c>
      <c r="X2" s="25" t="str">
        <f>IF($J2="","", VLOOKUP($J2,Domain_Wide!$A$2:$M$24,11,FALSE))</f>
        <v/>
      </c>
      <c r="Y2" s="25" t="str">
        <f t="shared" ref="Y2:Y22" si="2">IF(ISNUMBER(SEARCH("True",$D2)),"NA","")</f>
        <v/>
      </c>
      <c r="Z2" s="25" t="str">
        <f>IF($J2="","", VLOOKUP($J2,Domain_Wide!$A$2:$M$24,12,FALSE))</f>
        <v/>
      </c>
      <c r="AA2" s="25" t="str">
        <f>IF($J2="","", VLOOKUP($J2,Domain_Wide!$A$2:$M$24,13,FALSE))</f>
        <v/>
      </c>
      <c r="AB2" s="25" t="str">
        <f t="shared" ref="AB2:AB22" si="3">IF(ISNUMBER(SEARCH("True",$D2)),"NA","")</f>
        <v/>
      </c>
      <c r="AC2" s="25" t="str">
        <f>IF($J2="","", VLOOKUP($J2,Domain_Wide!$A$2:$N$24,14,FALSE))</f>
        <v/>
      </c>
      <c r="AD2" s="25" t="str">
        <f>IF($J2="","", VLOOKUP($J2,Domain_Wide!$A$2:$P$24,15,FALSE))</f>
        <v/>
      </c>
      <c r="AE2" s="25"/>
      <c r="AF2" s="25" t="str">
        <f>IF($J2="","",VLOOKUP($J2,IndDomain_Wide!$A$2:$BI$24,2,FALSE))</f>
        <v/>
      </c>
      <c r="AG2" s="25" t="str">
        <f>IF($J2="","",VLOOKUP($J2,Indicator_Wide!$A$2:$BI$24,2,FALSE))</f>
        <v/>
      </c>
      <c r="AH2" s="25" t="str">
        <f>IF(ISNUMBER(SEARCH("True",$D2)), "NA", "")</f>
        <v/>
      </c>
      <c r="AI2" s="25" t="str">
        <f>IF($J2="","",VLOOKUP($J2,IndDomain_Wide!$A$2:$BI$24,3,FALSE))</f>
        <v/>
      </c>
      <c r="AJ2" s="25" t="str">
        <f>IF($J2="","", VLOOKUP($J2,Indicator_Wide!$A$2:$BI$24,3,FALSE))</f>
        <v/>
      </c>
      <c r="AK2" s="25" t="str">
        <f t="shared" ref="AK2:AK22" si="4">IF(ISNUMBER(SEARCH("True",$D2)),"NA","")</f>
        <v/>
      </c>
      <c r="AL2" s="25" t="str">
        <f>IF($J2="","",VLOOKUP($J2,IndDomain_Wide!$A$2:$BI$24,4,FALSE))</f>
        <v/>
      </c>
      <c r="AM2" s="25" t="str">
        <f>IF($J2="","", VLOOKUP($J2,Indicator_Wide!$A$2:$BI$24,4,FALSE))</f>
        <v/>
      </c>
      <c r="AN2" s="25" t="str">
        <f t="shared" ref="AN2:AN22" si="5">IF(ISNUMBER(SEARCH("True",$D2)),"NA","")</f>
        <v/>
      </c>
      <c r="AO2" s="25" t="str">
        <f>IF($J2="","",VLOOKUP($J2,IndDomain_Wide!$A$2:$BI$24,5,FALSE))</f>
        <v/>
      </c>
      <c r="AP2" s="25" t="str">
        <f>IF($J2="","", VLOOKUP($J2,Indicator_Wide!$A$2:$BI$24,5,FALSE))</f>
        <v/>
      </c>
      <c r="AQ2" s="25" t="str">
        <f t="shared" ref="AQ2:AQ22" si="6">IF(ISNUMBER(SEARCH("True",$D2)),"NA","")</f>
        <v/>
      </c>
      <c r="AR2" s="25" t="str">
        <f>IF($J2="","",VLOOKUP($J2,IndDomain_Wide!$A$2:$BI$24,6,FALSE))</f>
        <v/>
      </c>
      <c r="AS2" s="25" t="str">
        <f>IF($J2="","", VLOOKUP($J2,Indicator_Wide!$A$2:$BI$24,6,FALSE))</f>
        <v/>
      </c>
      <c r="AT2" s="25" t="str">
        <f t="shared" ref="AT2:AT22" si="7">IF(ISNUMBER(SEARCH("True",$D2)),"NA","")</f>
        <v/>
      </c>
      <c r="AU2" s="25" t="str">
        <f>IF($J2="","",VLOOKUP($J2,IndDomain_Wide!$A$2:$BI$24,7,FALSE))</f>
        <v/>
      </c>
      <c r="AV2" s="25" t="str">
        <f>IF($J2="","", VLOOKUP($J2,Indicator_Wide!$A$2:$BI$24,7,FALSE))</f>
        <v/>
      </c>
      <c r="AW2" s="25" t="str">
        <f t="shared" ref="AW2:AW22" si="8">IF(ISNUMBER(SEARCH("True",$D2)),"NA","")</f>
        <v/>
      </c>
      <c r="AX2" s="25" t="str">
        <f>IF($J2="","",VLOOKUP($J2,IndDomain_Wide!$A$2:$BI$24,8,FALSE))</f>
        <v/>
      </c>
      <c r="AY2" s="25" t="str">
        <f>IF($J2="","", VLOOKUP($J2,Indicator_Wide!$A$2:$BI$24,8,FALSE))</f>
        <v/>
      </c>
      <c r="AZ2" s="25" t="str">
        <f t="shared" ref="AZ2:AZ22" si="9">IF(ISNUMBER(SEARCH("True",$D2)),"NA","")</f>
        <v/>
      </c>
      <c r="BA2" s="25" t="str">
        <f>IF($J2="","",VLOOKUP($J2,IndDomain_Wide!$A$2:$BI$26,9,FALSE))</f>
        <v/>
      </c>
      <c r="BB2" s="25" t="str">
        <f>IF($J2="","", VLOOKUP($J2,Indicator_Wide!$A$2:$BI$24,9,FALSE))</f>
        <v/>
      </c>
      <c r="BC2" s="25" t="str">
        <f t="shared" ref="BC2:BC22" si="10">IF(ISNUMBER(SEARCH("True",$D2)),"NA","")</f>
        <v/>
      </c>
      <c r="BD2" s="25" t="str">
        <f>IF($J2="","",VLOOKUP($J2,IndDomain_Wide!$A$2:$BI$24,10,FALSE))</f>
        <v/>
      </c>
      <c r="BE2" s="25" t="str">
        <f>IF($J2="","", VLOOKUP($J2,Indicator_Wide!$A$2:$BI$24,10,FALSE))</f>
        <v/>
      </c>
      <c r="BF2" s="25" t="str">
        <f t="shared" ref="BF2:BF22" si="11">IF(ISNUMBER(SEARCH("True",$D2)),"NA","")</f>
        <v/>
      </c>
      <c r="BG2" s="25" t="str">
        <f>IF($J2="","",VLOOKUP($J2,IndDomain_Wide!$A$2:$BI$24,11,FALSE))</f>
        <v/>
      </c>
      <c r="BH2" s="25" t="str">
        <f>IF($J2="","", VLOOKUP($J2,Indicator_Wide!$A$2:$BI$24,11,FALSE))</f>
        <v/>
      </c>
      <c r="BI2" s="25" t="str">
        <f t="shared" ref="BI2:BI22" si="12">IF(ISNUMBER(SEARCH("True",$D2)),"NA","")</f>
        <v/>
      </c>
      <c r="BJ2" s="25" t="str">
        <f>IF($J2="","",VLOOKUP($J2,IndDomain_Wide!$A$2:$BI$24,12,FALSE))</f>
        <v/>
      </c>
      <c r="BK2" s="25" t="str">
        <f>IF($J2="","", VLOOKUP($J2,Indicator_Wide!$A$2:$BI$24,12,FALSE))</f>
        <v/>
      </c>
      <c r="BL2" s="25" t="str">
        <f t="shared" ref="BL2:BL22" si="13">IF(ISNUMBER(SEARCH("True",$D2)),"NA","")</f>
        <v/>
      </c>
      <c r="BM2" s="25" t="str">
        <f>IF($J2="","",VLOOKUP($J2,IndDomain_Wide!$A$2:$BI$24,13,FALSE))</f>
        <v/>
      </c>
      <c r="BN2" s="25" t="str">
        <f>IF($J2="","", VLOOKUP($J2,Indicator_Wide!$A$2:$BI$24,13,FALSE))</f>
        <v/>
      </c>
      <c r="BO2" s="25" t="str">
        <f t="shared" ref="BO2:BO22" si="14">IF(ISNUMBER(SEARCH("True",$D2)),"NA","")</f>
        <v/>
      </c>
      <c r="BP2" s="25" t="str">
        <f>IF($J2="","",VLOOKUP($J2,IndDomain_Wide!$A$2:$BI$24,14,FALSE))</f>
        <v/>
      </c>
      <c r="BQ2" s="25" t="str">
        <f>IF($J2="","", VLOOKUP($J2,Indicator_Wide!$A$2:$BI$24,14,FALSE))</f>
        <v/>
      </c>
      <c r="BR2" s="25" t="str">
        <f t="shared" ref="BR2:BR22" si="15">IF(ISNUMBER(SEARCH("True",$D2)),"NA","")</f>
        <v/>
      </c>
      <c r="BS2" s="25" t="str">
        <f>IF($J2="","",VLOOKUP($J2,IndDomain_Wide!$A$2:$BI$24,15,FALSE))</f>
        <v/>
      </c>
      <c r="BT2" s="25" t="str">
        <f>IF($J2="","", VLOOKUP($J2,Indicator_Wide!$A$2:$BI$24,15,FALSE))</f>
        <v/>
      </c>
      <c r="BU2" s="25" t="str">
        <f t="shared" ref="BU2:BU22" si="16">IF(ISNUMBER(SEARCH("True",$D2)),"NA","")</f>
        <v/>
      </c>
      <c r="BV2" s="25" t="str">
        <f>IF($J2="","",VLOOKUP($J2,IndDomain_Wide!$A$2:$BI$24,16,FALSE))</f>
        <v/>
      </c>
      <c r="BW2" s="25" t="str">
        <f>IF($J2="","", VLOOKUP($J2,Indicator_Wide!$A$2:$BI$24,16,FALSE))</f>
        <v/>
      </c>
      <c r="BX2" s="25" t="str">
        <f t="shared" ref="BX2:BX22" si="17">IF(ISNUMBER(SEARCH("True",$D2)),"NA","")</f>
        <v/>
      </c>
      <c r="BY2" s="25" t="str">
        <f>IF($J2="","",VLOOKUP($J2,IndDomain_Wide!$A$2:$BI$24,17,FALSE))</f>
        <v/>
      </c>
      <c r="BZ2" s="25" t="str">
        <f>IF($J2="","", VLOOKUP($J2,Indicator_Wide!$A$2:$BI$24,17,FALSE))</f>
        <v/>
      </c>
      <c r="CA2" s="25" t="str">
        <f t="shared" ref="CA2:CA22" si="18">IF(ISNUMBER(SEARCH("True",$D2)),"NA","")</f>
        <v/>
      </c>
      <c r="CB2" s="25" t="str">
        <f>IF($J2="","",VLOOKUP($J2,IndDomain_Wide!$A$2:$BI$24,18,FALSE))</f>
        <v/>
      </c>
      <c r="CC2" s="25" t="str">
        <f>IF($J2="","", VLOOKUP($J2,Indicator_Wide!$A$2:$BI$24,18,FALSE))</f>
        <v/>
      </c>
      <c r="CD2" s="25" t="str">
        <f t="shared" ref="CD2:CD22" si="19">IF(ISNUMBER(SEARCH("True",$D2)),"NA","")</f>
        <v/>
      </c>
      <c r="CE2" s="25" t="str">
        <f>IF($J2="","",VLOOKUP($J2,IndDomain_Wide!$A$2:$BI$24,19,FALSE))</f>
        <v/>
      </c>
      <c r="CF2" s="25" t="str">
        <f>IF($J2="","", VLOOKUP($J2,Indicator_Wide!$A$2:$BI$24,19,FALSE))</f>
        <v/>
      </c>
      <c r="CG2" s="25" t="str">
        <f t="shared" ref="CG2:CG22" si="20">IF(ISNUMBER(SEARCH("True",$D2)),"NA","")</f>
        <v/>
      </c>
      <c r="CH2" s="25" t="str">
        <f>IF($J2="","",VLOOKUP($J2,IndDomain_Wide!$A$2:$BI$24,20,FALSE))</f>
        <v/>
      </c>
      <c r="CI2" s="25" t="str">
        <f>IF($J2="","", VLOOKUP($J2,Indicator_Wide!$A$2:$BI$24,20,FALSE))</f>
        <v/>
      </c>
      <c r="CJ2" s="25" t="str">
        <f t="shared" ref="CJ2:CJ22" si="21">IF(ISNUMBER(SEARCH("True",$D2)),"NA","")</f>
        <v/>
      </c>
      <c r="CK2" s="25" t="str">
        <f>IF($J2="","",VLOOKUP($J2,IndDomain_Wide!$A$2:$BI$24,21,FALSE))</f>
        <v/>
      </c>
      <c r="CL2" s="25" t="str">
        <f>IF($J2="","", VLOOKUP($J2,Indicator_Wide!$A$2:$BI$24,21,FALSE))</f>
        <v/>
      </c>
      <c r="CM2" s="25" t="str">
        <f t="shared" ref="CM2:CM22" si="22">IF(ISNUMBER(SEARCH("True",$D2)),"NA","")</f>
        <v/>
      </c>
      <c r="CN2" s="25" t="str">
        <f>IF($J2="","",VLOOKUP($J2,IndDomain_Wide!$A$2:$BI$24,22,FALSE))</f>
        <v/>
      </c>
      <c r="CO2" s="25" t="str">
        <f>IF($J2="","", VLOOKUP($J2,Indicator_Wide!$A$2:$BI$24,22,FALSE))</f>
        <v/>
      </c>
      <c r="CP2" s="25" t="str">
        <f t="shared" ref="CP2:CP22" si="23">IF(ISNUMBER(SEARCH("True",$D2)),"NA","")</f>
        <v/>
      </c>
      <c r="CQ2" s="25" t="str">
        <f>IF($J2="","",VLOOKUP($J2,IndDomain_Wide!$A$2:$BI$24,23,FALSE))</f>
        <v/>
      </c>
      <c r="CR2" s="25" t="str">
        <f>IF($J2="","", VLOOKUP($J2,Indicator_Wide!$A$2:$BI$24,23,FALSE))</f>
        <v/>
      </c>
      <c r="CS2" s="25" t="str">
        <f t="shared" ref="CS2:CS22" si="24">IF(ISNUMBER(SEARCH("True",$D2)),"NA","")</f>
        <v/>
      </c>
      <c r="CT2" s="25" t="str">
        <f>IF($J2="","",VLOOKUP($J2,IndDomain_Wide!$A$2:$BI$24,24,FALSE))</f>
        <v/>
      </c>
      <c r="CU2" s="25" t="str">
        <f>IF($J2="","", VLOOKUP($J2,Indicator_Wide!$A$2:$BI$24,24,FALSE))</f>
        <v/>
      </c>
      <c r="CV2" s="25" t="str">
        <f t="shared" ref="CV2:CV22" si="25">IF(ISNUMBER(SEARCH("True",$D2)),"NA","")</f>
        <v/>
      </c>
      <c r="CW2" s="25" t="str">
        <f>IF($J2="","",VLOOKUP($J2,IndDomain_Wide!$A$2:$BI$24,25,FALSE))</f>
        <v/>
      </c>
      <c r="CX2" s="25" t="str">
        <f>IF($J2="","", VLOOKUP($J2,Indicator_Wide!$A$2:$BI$24,25,FALSE))</f>
        <v/>
      </c>
      <c r="CY2" s="25" t="str">
        <f t="shared" ref="CY2:CY22" si="26">IF(ISNUMBER(SEARCH("True",$D2)),"NA","")</f>
        <v/>
      </c>
      <c r="CZ2" s="25" t="str">
        <f>IF($J2="","",VLOOKUP($J2,IndDomain_Wide!$A$2:$BI$24,26,FALSE))</f>
        <v/>
      </c>
      <c r="DA2" s="25" t="str">
        <f>IF($J2="","", VLOOKUP($J2,Indicator_Wide!$A$2:$BI$24,26,FALSE))</f>
        <v/>
      </c>
      <c r="DB2" s="25" t="str">
        <f t="shared" ref="DB2:DB22" si="27">IF(ISNUMBER(SEARCH("True",$D2)),"NA","")</f>
        <v/>
      </c>
      <c r="DC2" s="25" t="str">
        <f>IF($J2="","",VLOOKUP($J2,IndDomain_Wide!$A$2:$BI$24,27,FALSE))</f>
        <v/>
      </c>
      <c r="DD2" s="25" t="str">
        <f>IF($J2="","", VLOOKUP($J2,Indicator_Wide!$A$2:$BI$17,27,FALSE))</f>
        <v/>
      </c>
      <c r="DE2" s="25" t="str">
        <f t="shared" ref="DE2:DE22" si="28">IF(ISNUMBER(SEARCH("True",$D2)),"NA","")</f>
        <v/>
      </c>
      <c r="DF2" s="25" t="str">
        <f>IF($J2="","",VLOOKUP($J2,IndDomain_Wide!$A$2:$BI$24,28,FALSE))</f>
        <v/>
      </c>
      <c r="DG2" s="25" t="str">
        <f>IF($J2="","", VLOOKUP($J2,Indicator_Wide!$A$2:$BI$17,28,FALSE))</f>
        <v/>
      </c>
      <c r="DH2" s="25" t="str">
        <f t="shared" ref="DH2:DH22" si="29">IF(ISNUMBER(SEARCH("True",$D2)),"NA","")</f>
        <v/>
      </c>
      <c r="DI2" s="25" t="str">
        <f>IF($J2="","",VLOOKUP($J2,IndDomain_Wide!$A$2:$BI$24,29,FALSE))</f>
        <v/>
      </c>
      <c r="DJ2" s="25" t="str">
        <f>IF($J2="","", VLOOKUP($J2,Indicator_Wide!$A$2:$BI$24,29,FALSE))</f>
        <v/>
      </c>
      <c r="DK2" s="25" t="str">
        <f t="shared" ref="DK2:DK22" si="30">IF(ISNUMBER(SEARCH("True",$D2)),"NA","")</f>
        <v/>
      </c>
      <c r="DL2" s="25" t="str">
        <f>IF($J2="","",VLOOKUP($J2,IndDomain_Wide!$A$2:$BI$24,30,FALSE))</f>
        <v/>
      </c>
      <c r="DM2" s="25" t="str">
        <f>IF($J2="","", VLOOKUP($J2,Indicator_Wide!$A$2:$BI$24,30,FALSE))</f>
        <v/>
      </c>
      <c r="DN2" s="25" t="str">
        <f t="shared" ref="DN2:DN22" si="31">IF(ISNUMBER(SEARCH("True",$D2)),"NA","")</f>
        <v/>
      </c>
      <c r="DO2" s="25" t="str">
        <f>IF($J2="","",VLOOKUP($J2,IndDomain_Wide!$A$2:$BI$24,31,FALSE))</f>
        <v/>
      </c>
      <c r="DP2" s="25" t="str">
        <f>IF($J2="","", VLOOKUP($J2,Indicator_Wide!$A$2:$BI$24,31,FALSE))</f>
        <v/>
      </c>
      <c r="DQ2" s="25" t="str">
        <f t="shared" ref="DQ2:DQ22" si="32">IF(ISNUMBER(SEARCH("True",$D2)),"NA","")</f>
        <v/>
      </c>
      <c r="DR2" s="25" t="str">
        <f>IF($J2="","",VLOOKUP($J2,IndDomain_Wide!$A$2:$BI$24,32,FALSE))</f>
        <v/>
      </c>
      <c r="DS2" s="25" t="str">
        <f>IF($J2="","", VLOOKUP($J2,Indicator_Wide!$A$2:$BI$24,32,FALSE))</f>
        <v/>
      </c>
      <c r="DT2" s="25" t="str">
        <f t="shared" ref="DT2:DT22" si="33">IF(ISNUMBER(SEARCH("True",$D2)),"NA","")</f>
        <v/>
      </c>
      <c r="DU2" s="25" t="str">
        <f>IF($J2="","",VLOOKUP($J2,IndDomain_Wide!$A$2:$BI$24,33,FALSE))</f>
        <v/>
      </c>
      <c r="DV2" s="25" t="str">
        <f>IF($J2="","", VLOOKUP($J2,Indicator_Wide!$A$2:$BI$24,33,FALSE))</f>
        <v/>
      </c>
      <c r="DW2" s="25" t="str">
        <f t="shared" ref="DW2:DW22" si="34">IF(ISNUMBER(SEARCH("True",$D2)),"NA","")</f>
        <v/>
      </c>
      <c r="DX2" s="25" t="str">
        <f>IF($J2="","",VLOOKUP($J2,IndDomain_Wide!$A$2:$BI$24,34,FALSE))</f>
        <v/>
      </c>
      <c r="DY2" s="25" t="str">
        <f>IF($J2="","", VLOOKUP($J2,Indicator_Wide!$A$2:$BI$24,34,FALSE))</f>
        <v/>
      </c>
      <c r="DZ2" s="25" t="str">
        <f t="shared" ref="DZ2:DZ22" si="35">IF(ISNUMBER(SEARCH("True",$D2)),"NA","")</f>
        <v/>
      </c>
      <c r="EA2" s="25" t="str">
        <f>IF($J2="","",VLOOKUP($J2,IndDomain_Wide!$A$2:$BI$24,35,FALSE))</f>
        <v/>
      </c>
      <c r="EB2" s="25" t="str">
        <f>IF($J2="","", VLOOKUP($J2,Indicator_Wide!$A$2:$BI$24,35,FALSE))</f>
        <v/>
      </c>
      <c r="EC2" s="25" t="str">
        <f t="shared" ref="EC2:EC22" si="36">IF(ISNUMBER(SEARCH("True",$D2)),"NA","")</f>
        <v/>
      </c>
      <c r="ED2" s="25" t="str">
        <f>IF($J2="","",VLOOKUP($J2,IndDomain_Wide!$A$2:$BI$24,36,FALSE))</f>
        <v/>
      </c>
      <c r="EE2" s="25" t="str">
        <f>IF($J2="","", VLOOKUP($J2,Indicator_Wide!$A$2:$BI$24,36,FALSE))</f>
        <v/>
      </c>
      <c r="EF2" s="25" t="str">
        <f t="shared" ref="EF2:EF22" si="37">IF(ISNUMBER(SEARCH("True",$D2)),"NA","")</f>
        <v/>
      </c>
      <c r="EG2" s="25" t="str">
        <f>IF($J2="","",VLOOKUP($J2,IndDomain_Wide!$A$2:$BI$24,37,FALSE))</f>
        <v/>
      </c>
      <c r="EH2" s="25" t="str">
        <f>IF($J2="","", VLOOKUP($J2,Indicator_Wide!$A$2:$BI$24,37,FALSE))</f>
        <v/>
      </c>
      <c r="EI2" s="25" t="str">
        <f t="shared" ref="EI2:EI22" si="38">IF(ISNUMBER(SEARCH("True",$D2)),"NA","")</f>
        <v/>
      </c>
      <c r="EJ2" s="25" t="str">
        <f>IF($J2="","",VLOOKUP($J2,IndDomain_Wide!$A$2:$BI$24,38,FALSE))</f>
        <v/>
      </c>
      <c r="EK2" s="25" t="str">
        <f>IF($J2="","", VLOOKUP($J2,Indicator_Wide!$A$2:$BI$24,38,FALSE))</f>
        <v/>
      </c>
      <c r="EL2" s="25" t="str">
        <f t="shared" ref="EL2:EL22" si="39">IF(ISNUMBER(SEARCH("True",$D2)),"NA","")</f>
        <v/>
      </c>
      <c r="EM2" s="25" t="str">
        <f>IF($J2="","",VLOOKUP($J2,IndDomain_Wide!$A$2:$BI$24,39,FALSE))</f>
        <v/>
      </c>
      <c r="EN2" s="25" t="str">
        <f>IF($J2="","", VLOOKUP($J2,Indicator_Wide!$A$2:$BI$24,39,FALSE))</f>
        <v/>
      </c>
      <c r="EO2" s="25" t="str">
        <f t="shared" ref="EO2:EO22" si="40">IF(ISNUMBER(SEARCH("True",$D2)),"NA","")</f>
        <v/>
      </c>
      <c r="EP2" s="25" t="str">
        <f>IF($J2="","",VLOOKUP($J2,IndDomain_Wide!$A$2:$BI$24,40,FALSE))</f>
        <v/>
      </c>
      <c r="EQ2" s="25" t="str">
        <f>IF($J2="","", VLOOKUP($J2,Indicator_Wide!$A$2:$BI$24,40,FALSE))</f>
        <v/>
      </c>
      <c r="ER2" s="25" t="str">
        <f t="shared" ref="ER2:ER22" si="41">IF(ISNUMBER(SEARCH("True",$D2)),"NA","")</f>
        <v/>
      </c>
      <c r="ES2" s="25" t="str">
        <f>IF($J2="","",VLOOKUP($J2,IndDomain_Wide!$A$2:$BI$24,41,FALSE))</f>
        <v/>
      </c>
      <c r="ET2" s="25" t="str">
        <f>IF($J2="","", VLOOKUP($J2,Indicator_Wide!$A$2:$BI$24,41,FALSE))</f>
        <v/>
      </c>
      <c r="EU2" s="25" t="str">
        <f t="shared" ref="EU2:EU22" si="42">IF(ISNUMBER(SEARCH("True",$D2)),"NA","")</f>
        <v/>
      </c>
      <c r="EV2" s="25" t="str">
        <f>IF($J2="","",VLOOKUP($J2,IndDomain_Wide!$A$2:$BI$24,42,FALSE))</f>
        <v/>
      </c>
      <c r="EW2" s="25" t="str">
        <f>IF($J2="","", VLOOKUP($J2,Indicator_Wide!$A$2:$BI$24,42,FALSE))</f>
        <v/>
      </c>
      <c r="EX2" s="25" t="str">
        <f t="shared" ref="EX2:EX22" si="43">IF(ISNUMBER(SEARCH("True",$D2)),"NA","")</f>
        <v/>
      </c>
      <c r="EY2" s="25" t="str">
        <f>IF($J2="","",VLOOKUP($J2,IndDomain_Wide!$A$2:$BI$24,43,FALSE))</f>
        <v/>
      </c>
      <c r="EZ2" s="25" t="str">
        <f>IF($J2="","", VLOOKUP($J2,Indicator_Wide!$A$2:$BI$24,43,FALSE))</f>
        <v/>
      </c>
      <c r="FA2" s="25" t="str">
        <f t="shared" ref="FA2:FA22" si="44">IF(ISNUMBER(SEARCH("True",$D2)),"NA","")</f>
        <v/>
      </c>
      <c r="FB2" s="25" t="str">
        <f>IF($J2="","",VLOOKUP($J2,IndDomain_Wide!$A$2:$BI$24,44,FALSE))</f>
        <v/>
      </c>
      <c r="FC2" s="25" t="str">
        <f>IF($J2="","", VLOOKUP($J2,Indicator_Wide!$A$2:$BI$24,44,FALSE))</f>
        <v/>
      </c>
      <c r="FD2" s="25" t="str">
        <f t="shared" ref="FD2:FD22" si="45">IF(ISNUMBER(SEARCH("True",$D2)),"NA","")</f>
        <v/>
      </c>
      <c r="FE2" s="25" t="str">
        <f>IF($J2="","",VLOOKUP($J2,IndDomain_Wide!$A$2:$BI$24,45,FALSE))</f>
        <v/>
      </c>
      <c r="FF2" s="25" t="str">
        <f>IF($J2="","", VLOOKUP($J2,Indicator_Wide!$A$2:$BI$24,45,FALSE))</f>
        <v/>
      </c>
      <c r="FG2" s="25" t="str">
        <f t="shared" ref="FG2:FG22" si="46">IF(ISNUMBER(SEARCH("True",$D2)),"NA","")</f>
        <v/>
      </c>
      <c r="FH2" s="25" t="str">
        <f>IF($J2="","",VLOOKUP($J2,IndDomain_Wide!$A$2:$BI$24,46,FALSE))</f>
        <v/>
      </c>
      <c r="FI2" s="25" t="str">
        <f>IF($J2="","", VLOOKUP($J2,Indicator_Wide!$A$2:$BI$24,46,FALSE))</f>
        <v/>
      </c>
      <c r="FJ2" s="25" t="str">
        <f t="shared" ref="FJ2:FJ22" si="47">IF(ISNUMBER(SEARCH("True",$D2)),"NA","")</f>
        <v/>
      </c>
      <c r="FK2" s="25" t="str">
        <f>IF($J2="","",VLOOKUP($J2,IndDomain_Wide!$A$2:$BI$24,47,FALSE))</f>
        <v/>
      </c>
      <c r="FL2" s="25" t="str">
        <f>IF($J2="","", VLOOKUP($J2,Indicator_Wide!$A$2:$BI$24,47,FALSE))</f>
        <v/>
      </c>
      <c r="FM2" s="25" t="str">
        <f t="shared" ref="FM2:FM22" si="48">IF(ISNUMBER(SEARCH("True",$D2)),"NA","")</f>
        <v/>
      </c>
      <c r="FN2" s="25" t="str">
        <f>IF($J2="","",VLOOKUP($J2,IndDomain_Wide!$A$2:$BI$24,48,FALSE))</f>
        <v/>
      </c>
      <c r="FO2" s="25" t="str">
        <f>IF($J2="","", VLOOKUP($J2,Indicator_Wide!$A$2:$BI$24,48,FALSE))</f>
        <v/>
      </c>
      <c r="FP2" s="25" t="str">
        <f t="shared" ref="FP2:FP22" si="49">IF(ISNUMBER(SEARCH("True",$D2)),"NA","")</f>
        <v/>
      </c>
      <c r="FQ2" s="25" t="str">
        <f>IF($J2="","",VLOOKUP($J2,IndDomain_Wide!$A$2:$BI$24,49,FALSE))</f>
        <v/>
      </c>
      <c r="FR2" s="25" t="str">
        <f>IF($J2="","", VLOOKUP($J2,Indicator_Wide!$A$2:$BI$24,49,FALSE))</f>
        <v/>
      </c>
      <c r="FS2" s="25" t="str">
        <f t="shared" ref="FS2:FS22" si="50">IF(ISNUMBER(SEARCH("True",$D2)),"NA","")</f>
        <v/>
      </c>
      <c r="FT2" s="25" t="str">
        <f>IF($J2="","",VLOOKUP($J2,IndDomain_Wide!$A$2:$BI$24,50,FALSE))</f>
        <v/>
      </c>
      <c r="FU2" s="25" t="str">
        <f>IF($J2="","", VLOOKUP($J2,Indicator_Wide!$A$2:$BI$24,50,FALSE))</f>
        <v/>
      </c>
      <c r="FV2" s="25" t="str">
        <f t="shared" ref="FV2:FV22" si="51">IF(ISNUMBER(SEARCH("True",$D2)),"NA","")</f>
        <v/>
      </c>
      <c r="FW2" s="25" t="str">
        <f>IF($J2="","",VLOOKUP($J2,IndDomain_Wide!$A$2:$BI$24,51,FALSE))</f>
        <v/>
      </c>
      <c r="FX2" s="25" t="str">
        <f>IF($J2="","", VLOOKUP($J2,Indicator_Wide!$A$2:$BI$24,51,FALSE))</f>
        <v/>
      </c>
      <c r="FY2" s="25" t="str">
        <f t="shared" ref="FY2:FY22" si="52">IF(ISNUMBER(SEARCH("True",$D2)),"NA","")</f>
        <v/>
      </c>
      <c r="FZ2" s="25" t="str">
        <f>IF($J2="","",VLOOKUP($J2,IndDomain_Wide!$A$2:$BI$24,52,FALSE))</f>
        <v/>
      </c>
      <c r="GA2" s="25" t="str">
        <f>IF($J2="","", VLOOKUP($J2,Indicator_Wide!$A$2:$BI$24,52,FALSE))</f>
        <v/>
      </c>
      <c r="GB2" s="25" t="str">
        <f t="shared" ref="GB2:GB22" si="53">IF(ISNUMBER(SEARCH("True",$D2)),"NA","")</f>
        <v/>
      </c>
      <c r="GC2" s="25" t="str">
        <f>IF($J2="","",VLOOKUP($J2,IndDomain_Wide!$A$2:$BI$24,53,FALSE))</f>
        <v/>
      </c>
      <c r="GD2" s="25" t="str">
        <f>IF($J2="","", VLOOKUP($J2,Indicator_Wide!$A$2:$BI$24,53,FALSE))</f>
        <v/>
      </c>
      <c r="GE2" s="25" t="str">
        <f t="shared" ref="GE2:GE22" si="54">IF(ISNUMBER(SEARCH("True",$D2)),"NA","")</f>
        <v/>
      </c>
      <c r="GF2" s="25" t="str">
        <f>IF($J2="","",VLOOKUP($J2,IndDomain_Wide!$A$2:$BI$24,54,FALSE))</f>
        <v/>
      </c>
      <c r="GG2" s="25" t="str">
        <f>IF($J2="","", VLOOKUP($J2,Indicator_Wide!$A$2:$BI$24,54,FALSE))</f>
        <v/>
      </c>
      <c r="GH2" s="25" t="str">
        <f t="shared" ref="GH2:GH22" si="55">IF(ISNUMBER(SEARCH("True",$D2)),"NA","")</f>
        <v/>
      </c>
      <c r="GI2" s="25" t="str">
        <f>IF($J2="","",VLOOKUP($J2,IndDomain_Wide!$A$2:$BI$24,55,FALSE))</f>
        <v/>
      </c>
      <c r="GJ2" s="25" t="str">
        <f>IF($J2="","", VLOOKUP($J2,Indicator_Wide!$A$2:$BI$24,55,FALSE))</f>
        <v/>
      </c>
      <c r="GK2" s="25" t="str">
        <f t="shared" ref="GK2:GK22" si="56">IF(ISNUMBER(SEARCH("True",$D2)),"NA","")</f>
        <v/>
      </c>
      <c r="GL2" s="25" t="str">
        <f>IF($J2="","",VLOOKUP($J2,IndDomain_Wide!$A$2:$BI$24,56,FALSE))</f>
        <v/>
      </c>
      <c r="GM2" s="25" t="str">
        <f>IF($J2="","", VLOOKUP($J2,Indicator_Wide!$A$2:$BI$24,56,FALSE))</f>
        <v/>
      </c>
      <c r="GN2" s="25" t="str">
        <f t="shared" ref="GN2:GN22" si="57">IF(ISNUMBER(SEARCH("True",$D2)),"NA","")</f>
        <v/>
      </c>
      <c r="GO2" s="25" t="str">
        <f>IF($J2="","",VLOOKUP($J2,IndDomain_Wide!$A$2:$BI$24,57,FALSE))</f>
        <v/>
      </c>
      <c r="GP2" s="25" t="str">
        <f>IF($J2="","", VLOOKUP($J2,Indicator_Wide!$A$2:$BI$24,57,FALSE))</f>
        <v/>
      </c>
      <c r="GQ2" s="25" t="str">
        <f t="shared" ref="GQ2:GQ22" si="58">IF(ISNUMBER(SEARCH("True",$D2)),"NA","")</f>
        <v/>
      </c>
      <c r="GR2" s="25" t="str">
        <f>IF($J2="","",VLOOKUP($J2,IndDomain_Wide!$A$2:$BI$24,58,FALSE))</f>
        <v/>
      </c>
      <c r="GS2" s="25" t="str">
        <f>IF($J2="","", VLOOKUP($J2,Indicator_Wide!$A$2:$BI$24,58,FALSE))</f>
        <v/>
      </c>
      <c r="GT2" s="25" t="str">
        <f t="shared" ref="GT2:GT22" si="59">IF(ISNUMBER(SEARCH("True",$D2)),"NA","")</f>
        <v/>
      </c>
      <c r="GU2" s="25" t="str">
        <f>IF($J2="","",VLOOKUP($J2,IndDomain_Wide!$A$2:$BI$24,59,FALSE))</f>
        <v/>
      </c>
      <c r="GV2" s="25" t="str">
        <f>IF($J2="","", VLOOKUP($J2,Indicator_Wide!$A$2:$BI$24,59,FALSE))</f>
        <v/>
      </c>
      <c r="GW2" s="25" t="str">
        <f t="shared" ref="GW2:GW22" si="60">IF(ISNUMBER(SEARCH("True",$D2)),"NA","")</f>
        <v/>
      </c>
      <c r="GX2" s="25" t="str">
        <f>IF($J2="","",VLOOKUP($J2,IndDomain_Wide!$A$2:$BI$24,60,FALSE))</f>
        <v/>
      </c>
      <c r="GY2" s="25" t="str">
        <f>IF($J2="","", VLOOKUP($J2,Indicator_Wide!$A$2:$BI$24,60,FALSE))</f>
        <v/>
      </c>
      <c r="GZ2" s="25" t="str">
        <f t="shared" ref="GZ2:GZ22" si="61">IF(ISNUMBER(SEARCH("True",$D2)),"NA","")</f>
        <v/>
      </c>
      <c r="HA2" s="25" t="str">
        <f>IF($J2="","",VLOOKUP($J2,IndDomain_Wide!$A$2:$BI$24,61,FALSE))</f>
        <v/>
      </c>
      <c r="HB2" s="25" t="str">
        <f>IF($J2="","", VLOOKUP($J2,Indicator_Wide!$A$2:$BI$24,61,FALSE))</f>
        <v/>
      </c>
      <c r="HC2" s="25" t="str">
        <f t="shared" ref="HC2:HC22" si="62">IF(ISNUMBER(SEARCH("True",$D2)),"NA","")</f>
        <v/>
      </c>
      <c r="HD2" s="25"/>
      <c r="HE2" s="25"/>
    </row>
    <row r="3" spans="1:213" x14ac:dyDescent="0.25">
      <c r="A3" s="24"/>
      <c r="B3" s="25"/>
      <c r="C3" s="25"/>
      <c r="D3" s="25"/>
      <c r="E3" s="25"/>
      <c r="F3" s="25"/>
      <c r="G3" s="25"/>
      <c r="H3" s="25"/>
      <c r="I3" s="25"/>
      <c r="J3" s="25"/>
      <c r="K3" s="25" t="str">
        <f>IF($J3="","", VLOOKUP($J3,Domain_Wide!$A$2:$M$24,2,FALSE))</f>
        <v/>
      </c>
      <c r="L3" s="25" t="str">
        <f>IF($J3="","", VLOOKUP($J3,Domain_Wide!$A$2:$M$24,3,FALSE))</f>
        <v/>
      </c>
      <c r="M3" s="25" t="str">
        <f t="shared" ref="M3:M22" si="63">IF(ISNUMBER(SEARCH("True",$D3)),"NA","")</f>
        <v/>
      </c>
      <c r="N3" s="25" t="str">
        <f>IF($J3="","", VLOOKUP($J3,Domain_Wide!$A$2:$M$24,4,FALSE))</f>
        <v/>
      </c>
      <c r="O3" s="25" t="str">
        <f>IF($J3="","", VLOOKUP($J3,Domain_Wide!$A$2:$M$24,5,FALSE))</f>
        <v/>
      </c>
      <c r="P3" s="25" t="str">
        <f t="shared" ref="P3:P22" si="64">IF(ISNUMBER(SEARCH("True",$D3)),"NA","")</f>
        <v/>
      </c>
      <c r="Q3" s="25" t="str">
        <f>IF($J3="","", VLOOKUP($J3,Domain_Wide!$A$2:$M$24,6,FALSE))</f>
        <v/>
      </c>
      <c r="R3" s="25" t="str">
        <f>IF($J3="","", VLOOKUP($J3,Domain_Wide!$A$2:$M$24,7,FALSE))</f>
        <v/>
      </c>
      <c r="S3" s="25" t="str">
        <f t="shared" si="0"/>
        <v/>
      </c>
      <c r="T3" s="25" t="str">
        <f>IF($J3="","", VLOOKUP($J3,Domain_Wide!$A$2:$M$24,8,FALSE))</f>
        <v/>
      </c>
      <c r="U3" s="25" t="str">
        <f>IF($J3="","", VLOOKUP($J3,Domain_Wide!$A$2:$M$24,9,FALSE))</f>
        <v/>
      </c>
      <c r="V3" s="25" t="str">
        <f t="shared" si="1"/>
        <v/>
      </c>
      <c r="W3" s="25" t="str">
        <f>IF($J3="","", VLOOKUP($J3,Domain_Wide!$A$2:$M$24,10,FALSE))</f>
        <v/>
      </c>
      <c r="X3" s="25" t="str">
        <f>IF($J3="","", VLOOKUP($J3,Domain_Wide!$A$2:$M$24,11,FALSE))</f>
        <v/>
      </c>
      <c r="Y3" s="25" t="str">
        <f t="shared" si="2"/>
        <v/>
      </c>
      <c r="Z3" s="25" t="str">
        <f>IF($J3="","", VLOOKUP($J3,Domain_Wide!$A$2:$M$24,12,FALSE))</f>
        <v/>
      </c>
      <c r="AA3" s="25" t="str">
        <f>IF($J3="","", VLOOKUP($J3,Domain_Wide!$A$2:$M$24,13,FALSE))</f>
        <v/>
      </c>
      <c r="AB3" s="25" t="str">
        <f t="shared" si="3"/>
        <v/>
      </c>
      <c r="AC3" s="25" t="str">
        <f>IF($J3="","", VLOOKUP($J3,Domain_Wide!$A$2:$N$24,14,FALSE))</f>
        <v/>
      </c>
      <c r="AD3" s="25" t="str">
        <f>IF($J3="","", VLOOKUP($J3,Domain_Wide!$A$2:$P$24,15,FALSE))</f>
        <v/>
      </c>
      <c r="AE3" s="25"/>
      <c r="AF3" s="25" t="str">
        <f>IF($J3="","",VLOOKUP($J3,IndDomain_Wide!$A$2:$BI$24,2,FALSE))</f>
        <v/>
      </c>
      <c r="AG3" s="25" t="str">
        <f>IF($J3="","",VLOOKUP($J3,Indicator_Wide!$A$2:$BI$24,2,FALSE))</f>
        <v/>
      </c>
      <c r="AH3" s="25" t="str">
        <f t="shared" ref="AH3:AH22" si="65">IF(ISNUMBER(SEARCH("True",$D3)),"NA","")</f>
        <v/>
      </c>
      <c r="AI3" s="25" t="str">
        <f>IF($J3="","",VLOOKUP($J3,IndDomain_Wide!$A$2:$BI$24,3,FALSE))</f>
        <v/>
      </c>
      <c r="AJ3" s="25" t="str">
        <f>IF($J3="","", VLOOKUP($J3,Indicator_Wide!$A$2:$BI$24,3,FALSE))</f>
        <v/>
      </c>
      <c r="AK3" s="25" t="str">
        <f t="shared" si="4"/>
        <v/>
      </c>
      <c r="AL3" s="25" t="str">
        <f>IF($J3="","",VLOOKUP($J3,IndDomain_Wide!$A$2:$BI$24,4,FALSE))</f>
        <v/>
      </c>
      <c r="AM3" s="25" t="str">
        <f>IF($J3="","", VLOOKUP($J3,Indicator_Wide!$A$2:$BI$24,4,FALSE))</f>
        <v/>
      </c>
      <c r="AN3" s="25" t="str">
        <f t="shared" si="5"/>
        <v/>
      </c>
      <c r="AO3" s="25" t="str">
        <f>IF($J3="","",VLOOKUP($J3,IndDomain_Wide!$A$2:$BI$24,5,FALSE))</f>
        <v/>
      </c>
      <c r="AP3" s="25" t="str">
        <f>IF($J3="","", VLOOKUP($J3,Indicator_Wide!$A$2:$BI$24,5,FALSE))</f>
        <v/>
      </c>
      <c r="AQ3" s="25" t="str">
        <f t="shared" si="6"/>
        <v/>
      </c>
      <c r="AR3" s="25" t="str">
        <f>IF($J3="","",VLOOKUP($J3,IndDomain_Wide!$A$2:$BI$24,6,FALSE))</f>
        <v/>
      </c>
      <c r="AS3" s="25" t="str">
        <f>IF($J3="","", VLOOKUP($J3,Indicator_Wide!$A$2:$BI$24,6,FALSE))</f>
        <v/>
      </c>
      <c r="AT3" s="25" t="str">
        <f t="shared" si="7"/>
        <v/>
      </c>
      <c r="AU3" s="25" t="str">
        <f>IF($J3="","",VLOOKUP($J3,IndDomain_Wide!$A$2:$BI$24,7,FALSE))</f>
        <v/>
      </c>
      <c r="AV3" s="25" t="str">
        <f>IF($J3="","", VLOOKUP($J3,Indicator_Wide!$A$2:$BI$24,7,FALSE))</f>
        <v/>
      </c>
      <c r="AW3" s="25" t="str">
        <f t="shared" si="8"/>
        <v/>
      </c>
      <c r="AX3" s="25" t="str">
        <f>IF($J3="","",VLOOKUP($J3,IndDomain_Wide!$A$2:$BI$24,8,FALSE))</f>
        <v/>
      </c>
      <c r="AY3" s="25" t="str">
        <f>IF($J3="","", VLOOKUP($J3,Indicator_Wide!$A$2:$BI$24,8,FALSE))</f>
        <v/>
      </c>
      <c r="AZ3" s="25" t="str">
        <f t="shared" si="9"/>
        <v/>
      </c>
      <c r="BA3" s="25" t="str">
        <f>IF($J3="","",VLOOKUP($J3,IndDomain_Wide!$A$2:$BI$26,9,FALSE))</f>
        <v/>
      </c>
      <c r="BB3" s="25" t="str">
        <f>IF($J3="","", VLOOKUP($J3,Indicator_Wide!$A$2:$BI$24,9,FALSE))</f>
        <v/>
      </c>
      <c r="BC3" s="25" t="str">
        <f t="shared" si="10"/>
        <v/>
      </c>
      <c r="BD3" s="25" t="str">
        <f>IF($J3="","",VLOOKUP($J3,IndDomain_Wide!$A$2:$BI$24,10,FALSE))</f>
        <v/>
      </c>
      <c r="BE3" s="25" t="str">
        <f>IF($J3="","", VLOOKUP($J3,Indicator_Wide!$A$2:$BI$24,10,FALSE))</f>
        <v/>
      </c>
      <c r="BF3" s="25" t="str">
        <f t="shared" si="11"/>
        <v/>
      </c>
      <c r="BG3" s="25" t="str">
        <f>IF($J3="","",VLOOKUP($J3,IndDomain_Wide!$A$2:$BI$24,11,FALSE))</f>
        <v/>
      </c>
      <c r="BH3" s="25" t="str">
        <f>IF($J3="","", VLOOKUP($J3,Indicator_Wide!$A$2:$BI$24,11,FALSE))</f>
        <v/>
      </c>
      <c r="BI3" s="25" t="str">
        <f t="shared" si="12"/>
        <v/>
      </c>
      <c r="BJ3" s="25" t="str">
        <f>IF($J3="","",VLOOKUP($J3,IndDomain_Wide!$A$2:$BI$24,12,FALSE))</f>
        <v/>
      </c>
      <c r="BK3" s="25" t="str">
        <f>IF($J3="","", VLOOKUP($J3,Indicator_Wide!$A$2:$BI$24,12,FALSE))</f>
        <v/>
      </c>
      <c r="BL3" s="25" t="str">
        <f t="shared" si="13"/>
        <v/>
      </c>
      <c r="BM3" s="25" t="str">
        <f>IF($J3="","",VLOOKUP($J3,IndDomain_Wide!$A$2:$BI$24,13,FALSE))</f>
        <v/>
      </c>
      <c r="BN3" s="25" t="str">
        <f>IF($J3="","", VLOOKUP($J3,Indicator_Wide!$A$2:$BI$24,13,FALSE))</f>
        <v/>
      </c>
      <c r="BO3" s="25" t="str">
        <f t="shared" si="14"/>
        <v/>
      </c>
      <c r="BP3" s="25" t="str">
        <f>IF($J3="","",VLOOKUP($J3,IndDomain_Wide!$A$2:$BI$24,14,FALSE))</f>
        <v/>
      </c>
      <c r="BQ3" s="25" t="str">
        <f>IF($J3="","", VLOOKUP($J3,Indicator_Wide!$A$2:$BI$24,14,FALSE))</f>
        <v/>
      </c>
      <c r="BR3" s="25" t="str">
        <f t="shared" si="15"/>
        <v/>
      </c>
      <c r="BS3" s="25" t="str">
        <f>IF($J3="","",VLOOKUP($J3,IndDomain_Wide!$A$2:$BI$24,15,FALSE))</f>
        <v/>
      </c>
      <c r="BT3" s="25" t="str">
        <f>IF($J3="","", VLOOKUP($J3,Indicator_Wide!$A$2:$BI$24,15,FALSE))</f>
        <v/>
      </c>
      <c r="BU3" s="25" t="str">
        <f t="shared" si="16"/>
        <v/>
      </c>
      <c r="BV3" s="25" t="str">
        <f>IF($J3="","",VLOOKUP($J3,IndDomain_Wide!$A$2:$BI$24,16,FALSE))</f>
        <v/>
      </c>
      <c r="BW3" s="25" t="str">
        <f>IF($J3="","", VLOOKUP($J3,Indicator_Wide!$A$2:$BI$24,16,FALSE))</f>
        <v/>
      </c>
      <c r="BX3" s="25" t="str">
        <f t="shared" si="17"/>
        <v/>
      </c>
      <c r="BY3" s="25" t="str">
        <f>IF($J3="","",VLOOKUP($J3,IndDomain_Wide!$A$2:$BI$24,17,FALSE))</f>
        <v/>
      </c>
      <c r="BZ3" s="25" t="str">
        <f>IF($J3="","", VLOOKUP($J3,Indicator_Wide!$A$2:$BI$24,17,FALSE))</f>
        <v/>
      </c>
      <c r="CA3" s="25" t="str">
        <f t="shared" si="18"/>
        <v/>
      </c>
      <c r="CB3" s="25" t="str">
        <f>IF($J3="","",VLOOKUP($J3,IndDomain_Wide!$A$2:$BI$24,18,FALSE))</f>
        <v/>
      </c>
      <c r="CC3" s="25" t="str">
        <f>IF($J3="","", VLOOKUP($J3,Indicator_Wide!$A$2:$BI$24,18,FALSE))</f>
        <v/>
      </c>
      <c r="CD3" s="25" t="str">
        <f t="shared" si="19"/>
        <v/>
      </c>
      <c r="CE3" s="25" t="str">
        <f>IF($J3="","",VLOOKUP($J3,IndDomain_Wide!$A$2:$BI$24,19,FALSE))</f>
        <v/>
      </c>
      <c r="CF3" s="25" t="str">
        <f>IF($J3="","", VLOOKUP($J3,Indicator_Wide!$A$2:$BI$24,19,FALSE))</f>
        <v/>
      </c>
      <c r="CG3" s="25" t="str">
        <f t="shared" si="20"/>
        <v/>
      </c>
      <c r="CH3" s="25" t="str">
        <f>IF($J3="","",VLOOKUP($J3,IndDomain_Wide!$A$2:$BI$24,20,FALSE))</f>
        <v/>
      </c>
      <c r="CI3" s="25" t="str">
        <f>IF($J3="","", VLOOKUP($J3,Indicator_Wide!$A$2:$BI$24,20,FALSE))</f>
        <v/>
      </c>
      <c r="CJ3" s="25" t="str">
        <f t="shared" si="21"/>
        <v/>
      </c>
      <c r="CK3" s="25" t="str">
        <f>IF($J3="","",VLOOKUP($J3,IndDomain_Wide!$A$2:$BI$24,21,FALSE))</f>
        <v/>
      </c>
      <c r="CL3" s="25" t="str">
        <f>IF($J3="","", VLOOKUP($J3,Indicator_Wide!$A$2:$BI$24,21,FALSE))</f>
        <v/>
      </c>
      <c r="CM3" s="25" t="str">
        <f t="shared" si="22"/>
        <v/>
      </c>
      <c r="CN3" s="25" t="str">
        <f>IF($J3="","",VLOOKUP($J3,IndDomain_Wide!$A$2:$BI$24,22,FALSE))</f>
        <v/>
      </c>
      <c r="CO3" s="25" t="str">
        <f>IF($J3="","", VLOOKUP($J3,Indicator_Wide!$A$2:$BI$24,22,FALSE))</f>
        <v/>
      </c>
      <c r="CP3" s="25" t="str">
        <f t="shared" si="23"/>
        <v/>
      </c>
      <c r="CQ3" s="25" t="str">
        <f>IF($J3="","",VLOOKUP($J3,IndDomain_Wide!$A$2:$BI$24,23,FALSE))</f>
        <v/>
      </c>
      <c r="CR3" s="25" t="str">
        <f>IF($J3="","", VLOOKUP($J3,Indicator_Wide!$A$2:$BI$24,23,FALSE))</f>
        <v/>
      </c>
      <c r="CS3" s="25" t="str">
        <f t="shared" si="24"/>
        <v/>
      </c>
      <c r="CT3" s="25" t="str">
        <f>IF($J3="","",VLOOKUP($J3,IndDomain_Wide!$A$2:$BI$24,24,FALSE))</f>
        <v/>
      </c>
      <c r="CU3" s="25" t="str">
        <f>IF($J3="","", VLOOKUP($J3,Indicator_Wide!$A$2:$BI$24,24,FALSE))</f>
        <v/>
      </c>
      <c r="CV3" s="25" t="str">
        <f t="shared" si="25"/>
        <v/>
      </c>
      <c r="CW3" s="25" t="str">
        <f>IF($J3="","",VLOOKUP($J3,IndDomain_Wide!$A$2:$BI$24,25,FALSE))</f>
        <v/>
      </c>
      <c r="CX3" s="25" t="str">
        <f>IF($J3="","", VLOOKUP($J3,Indicator_Wide!$A$2:$BI$24,25,FALSE))</f>
        <v/>
      </c>
      <c r="CY3" s="25" t="str">
        <f t="shared" si="26"/>
        <v/>
      </c>
      <c r="CZ3" s="25" t="str">
        <f>IF($J3="","",VLOOKUP($J3,IndDomain_Wide!$A$2:$BI$24,26,FALSE))</f>
        <v/>
      </c>
      <c r="DA3" s="25" t="str">
        <f>IF($J3="","", VLOOKUP($J3,Indicator_Wide!$A$2:$BI$24,26,FALSE))</f>
        <v/>
      </c>
      <c r="DB3" s="25" t="str">
        <f t="shared" si="27"/>
        <v/>
      </c>
      <c r="DC3" s="25" t="str">
        <f>IF($J3="","",VLOOKUP($J3,IndDomain_Wide!$A$2:$BI$24,27,FALSE))</f>
        <v/>
      </c>
      <c r="DD3" s="25" t="str">
        <f>IF($J3="","", VLOOKUP($J3,Indicator_Wide!$A$2:$BI$17,27,FALSE))</f>
        <v/>
      </c>
      <c r="DE3" s="25" t="str">
        <f t="shared" si="28"/>
        <v/>
      </c>
      <c r="DF3" s="25" t="str">
        <f>IF($J3="","",VLOOKUP($J3,IndDomain_Wide!$A$2:$BI$24,28,FALSE))</f>
        <v/>
      </c>
      <c r="DG3" s="25" t="str">
        <f>IF($J3="","", VLOOKUP($J3,Indicator_Wide!$A$2:$BI$17,28,FALSE))</f>
        <v/>
      </c>
      <c r="DH3" s="25" t="str">
        <f t="shared" si="29"/>
        <v/>
      </c>
      <c r="DI3" s="25" t="str">
        <f>IF($J3="","",VLOOKUP($J3,IndDomain_Wide!$A$2:$BI$24,29,FALSE))</f>
        <v/>
      </c>
      <c r="DJ3" s="25" t="str">
        <f>IF($J3="","", VLOOKUP($J3,Indicator_Wide!$A$2:$BI$24,29,FALSE))</f>
        <v/>
      </c>
      <c r="DK3" s="25" t="str">
        <f t="shared" si="30"/>
        <v/>
      </c>
      <c r="DL3" s="25" t="str">
        <f>IF($J3="","",VLOOKUP($J3,IndDomain_Wide!$A$2:$BI$24,30,FALSE))</f>
        <v/>
      </c>
      <c r="DM3" s="25" t="str">
        <f>IF($J3="","", VLOOKUP($J3,Indicator_Wide!$A$2:$BI$24,30,FALSE))</f>
        <v/>
      </c>
      <c r="DN3" s="25" t="str">
        <f t="shared" si="31"/>
        <v/>
      </c>
      <c r="DO3" s="25" t="str">
        <f>IF($J3="","",VLOOKUP($J3,IndDomain_Wide!$A$2:$BI$24,31,FALSE))</f>
        <v/>
      </c>
      <c r="DP3" s="25" t="str">
        <f>IF($J3="","", VLOOKUP($J3,Indicator_Wide!$A$2:$BI$24,31,FALSE))</f>
        <v/>
      </c>
      <c r="DQ3" s="25" t="str">
        <f t="shared" si="32"/>
        <v/>
      </c>
      <c r="DR3" s="25" t="str">
        <f>IF($J3="","",VLOOKUP($J3,IndDomain_Wide!$A$2:$BI$24,32,FALSE))</f>
        <v/>
      </c>
      <c r="DS3" s="25" t="str">
        <f>IF($J3="","", VLOOKUP($J3,Indicator_Wide!$A$2:$BI$24,32,FALSE))</f>
        <v/>
      </c>
      <c r="DT3" s="25" t="str">
        <f t="shared" si="33"/>
        <v/>
      </c>
      <c r="DU3" s="25" t="str">
        <f>IF($J3="","",VLOOKUP($J3,IndDomain_Wide!$A$2:$BI$24,33,FALSE))</f>
        <v/>
      </c>
      <c r="DV3" s="25" t="str">
        <f>IF($J3="","", VLOOKUP($J3,Indicator_Wide!$A$2:$BI$24,33,FALSE))</f>
        <v/>
      </c>
      <c r="DW3" s="25" t="str">
        <f t="shared" si="34"/>
        <v/>
      </c>
      <c r="DX3" s="25" t="str">
        <f>IF($J3="","",VLOOKUP($J3,IndDomain_Wide!$A$2:$BI$24,34,FALSE))</f>
        <v/>
      </c>
      <c r="DY3" s="25" t="str">
        <f>IF($J3="","", VLOOKUP($J3,Indicator_Wide!$A$2:$BI$24,34,FALSE))</f>
        <v/>
      </c>
      <c r="DZ3" s="25" t="str">
        <f t="shared" si="35"/>
        <v/>
      </c>
      <c r="EA3" s="25" t="str">
        <f>IF($J3="","",VLOOKUP($J3,IndDomain_Wide!$A$2:$BI$24,35,FALSE))</f>
        <v/>
      </c>
      <c r="EB3" s="25" t="str">
        <f>IF($J3="","", VLOOKUP($J3,Indicator_Wide!$A$2:$BI$24,35,FALSE))</f>
        <v/>
      </c>
      <c r="EC3" s="25" t="str">
        <f t="shared" si="36"/>
        <v/>
      </c>
      <c r="ED3" s="25" t="str">
        <f>IF($J3="","",VLOOKUP($J3,IndDomain_Wide!$A$2:$BI$24,36,FALSE))</f>
        <v/>
      </c>
      <c r="EE3" s="25" t="str">
        <f>IF($J3="","", VLOOKUP($J3,Indicator_Wide!$A$2:$BI$24,36,FALSE))</f>
        <v/>
      </c>
      <c r="EF3" s="25" t="str">
        <f t="shared" si="37"/>
        <v/>
      </c>
      <c r="EG3" s="25" t="str">
        <f>IF($J3="","",VLOOKUP($J3,IndDomain_Wide!$A$2:$BI$24,37,FALSE))</f>
        <v/>
      </c>
      <c r="EH3" s="25" t="str">
        <f>IF($J3="","", VLOOKUP($J3,Indicator_Wide!$A$2:$BI$24,37,FALSE))</f>
        <v/>
      </c>
      <c r="EI3" s="25" t="str">
        <f t="shared" si="38"/>
        <v/>
      </c>
      <c r="EJ3" s="25" t="str">
        <f>IF($J3="","",VLOOKUP($J3,IndDomain_Wide!$A$2:$BI$24,38,FALSE))</f>
        <v/>
      </c>
      <c r="EK3" s="25" t="str">
        <f>IF($J3="","", VLOOKUP($J3,Indicator_Wide!$A$2:$BI$24,38,FALSE))</f>
        <v/>
      </c>
      <c r="EL3" s="25" t="str">
        <f t="shared" si="39"/>
        <v/>
      </c>
      <c r="EM3" s="25" t="str">
        <f>IF($J3="","",VLOOKUP($J3,IndDomain_Wide!$A$2:$BI$24,39,FALSE))</f>
        <v/>
      </c>
      <c r="EN3" s="25" t="str">
        <f>IF($J3="","", VLOOKUP($J3,Indicator_Wide!$A$2:$BI$24,39,FALSE))</f>
        <v/>
      </c>
      <c r="EO3" s="25" t="str">
        <f t="shared" si="40"/>
        <v/>
      </c>
      <c r="EP3" s="25" t="str">
        <f>IF($J3="","",VLOOKUP($J3,IndDomain_Wide!$A$2:$BI$24,40,FALSE))</f>
        <v/>
      </c>
      <c r="EQ3" s="25" t="str">
        <f>IF($J3="","", VLOOKUP($J3,Indicator_Wide!$A$2:$BI$24,40,FALSE))</f>
        <v/>
      </c>
      <c r="ER3" s="25" t="str">
        <f t="shared" si="41"/>
        <v/>
      </c>
      <c r="ES3" s="25" t="str">
        <f>IF($J3="","",VLOOKUP($J3,IndDomain_Wide!$A$2:$BI$24,41,FALSE))</f>
        <v/>
      </c>
      <c r="ET3" s="25" t="str">
        <f>IF($J3="","", VLOOKUP($J3,Indicator_Wide!$A$2:$BI$24,41,FALSE))</f>
        <v/>
      </c>
      <c r="EU3" s="25" t="str">
        <f t="shared" si="42"/>
        <v/>
      </c>
      <c r="EV3" s="25" t="str">
        <f>IF($J3="","",VLOOKUP($J3,IndDomain_Wide!$A$2:$BI$24,42,FALSE))</f>
        <v/>
      </c>
      <c r="EW3" s="25" t="str">
        <f>IF($J3="","", VLOOKUP($J3,Indicator_Wide!$A$2:$BI$24,42,FALSE))</f>
        <v/>
      </c>
      <c r="EX3" s="25" t="str">
        <f t="shared" si="43"/>
        <v/>
      </c>
      <c r="EY3" s="25" t="str">
        <f>IF($J3="","",VLOOKUP($J3,IndDomain_Wide!$A$2:$BI$24,43,FALSE))</f>
        <v/>
      </c>
      <c r="EZ3" s="25" t="str">
        <f>IF($J3="","", VLOOKUP($J3,Indicator_Wide!$A$2:$BI$24,43,FALSE))</f>
        <v/>
      </c>
      <c r="FA3" s="25" t="str">
        <f t="shared" si="44"/>
        <v/>
      </c>
      <c r="FB3" s="25" t="str">
        <f>IF($J3="","",VLOOKUP($J3,IndDomain_Wide!$A$2:$BI$24,44,FALSE))</f>
        <v/>
      </c>
      <c r="FC3" s="25" t="str">
        <f>IF($J3="","", VLOOKUP($J3,Indicator_Wide!$A$2:$BI$24,44,FALSE))</f>
        <v/>
      </c>
      <c r="FD3" s="25" t="str">
        <f t="shared" si="45"/>
        <v/>
      </c>
      <c r="FE3" s="25" t="str">
        <f>IF($J3="","",VLOOKUP($J3,IndDomain_Wide!$A$2:$BI$24,45,FALSE))</f>
        <v/>
      </c>
      <c r="FF3" s="25" t="str">
        <f>IF($J3="","", VLOOKUP($J3,Indicator_Wide!$A$2:$BI$24,45,FALSE))</f>
        <v/>
      </c>
      <c r="FG3" s="25" t="str">
        <f t="shared" si="46"/>
        <v/>
      </c>
      <c r="FH3" s="25" t="str">
        <f>IF($J3="","",VLOOKUP($J3,IndDomain_Wide!$A$2:$BI$24,46,FALSE))</f>
        <v/>
      </c>
      <c r="FI3" s="25" t="str">
        <f>IF($J3="","", VLOOKUP($J3,Indicator_Wide!$A$2:$BI$24,46,FALSE))</f>
        <v/>
      </c>
      <c r="FJ3" s="25" t="str">
        <f t="shared" si="47"/>
        <v/>
      </c>
      <c r="FK3" s="25" t="str">
        <f>IF($J3="","",VLOOKUP($J3,IndDomain_Wide!$A$2:$BI$24,47,FALSE))</f>
        <v/>
      </c>
      <c r="FL3" s="25" t="str">
        <f>IF($J3="","", VLOOKUP($J3,Indicator_Wide!$A$2:$BI$24,47,FALSE))</f>
        <v/>
      </c>
      <c r="FM3" s="25" t="str">
        <f t="shared" si="48"/>
        <v/>
      </c>
      <c r="FN3" s="25" t="str">
        <f>IF($J3="","",VLOOKUP($J3,IndDomain_Wide!$A$2:$BI$24,48,FALSE))</f>
        <v/>
      </c>
      <c r="FO3" s="25" t="str">
        <f>IF($J3="","", VLOOKUP($J3,Indicator_Wide!$A$2:$BI$24,48,FALSE))</f>
        <v/>
      </c>
      <c r="FP3" s="25" t="str">
        <f t="shared" si="49"/>
        <v/>
      </c>
      <c r="FQ3" s="25" t="str">
        <f>IF($J3="","",VLOOKUP($J3,IndDomain_Wide!$A$2:$BI$24,49,FALSE))</f>
        <v/>
      </c>
      <c r="FR3" s="25" t="str">
        <f>IF($J3="","", VLOOKUP($J3,Indicator_Wide!$A$2:$BI$24,49,FALSE))</f>
        <v/>
      </c>
      <c r="FS3" s="25" t="str">
        <f t="shared" si="50"/>
        <v/>
      </c>
      <c r="FT3" s="25" t="str">
        <f>IF($J3="","",VLOOKUP($J3,IndDomain_Wide!$A$2:$BI$24,50,FALSE))</f>
        <v/>
      </c>
      <c r="FU3" s="25" t="str">
        <f>IF($J3="","", VLOOKUP($J3,Indicator_Wide!$A$2:$BI$24,50,FALSE))</f>
        <v/>
      </c>
      <c r="FV3" s="25" t="str">
        <f t="shared" si="51"/>
        <v/>
      </c>
      <c r="FW3" s="25" t="str">
        <f>IF($J3="","",VLOOKUP($J3,IndDomain_Wide!$A$2:$BI$24,51,FALSE))</f>
        <v/>
      </c>
      <c r="FX3" s="25" t="str">
        <f>IF($J3="","", VLOOKUP($J3,Indicator_Wide!$A$2:$BI$24,51,FALSE))</f>
        <v/>
      </c>
      <c r="FY3" s="25" t="str">
        <f t="shared" si="52"/>
        <v/>
      </c>
      <c r="FZ3" s="25" t="str">
        <f>IF($J3="","",VLOOKUP($J3,IndDomain_Wide!$A$2:$BI$24,52,FALSE))</f>
        <v/>
      </c>
      <c r="GA3" s="25" t="str">
        <f>IF($J3="","", VLOOKUP($J3,Indicator_Wide!$A$2:$BI$24,52,FALSE))</f>
        <v/>
      </c>
      <c r="GB3" s="25" t="str">
        <f t="shared" si="53"/>
        <v/>
      </c>
      <c r="GC3" s="25" t="str">
        <f>IF($J3="","",VLOOKUP($J3,IndDomain_Wide!$A$2:$BI$24,53,FALSE))</f>
        <v/>
      </c>
      <c r="GD3" s="25" t="str">
        <f>IF($J3="","", VLOOKUP($J3,Indicator_Wide!$A$2:$BI$24,53,FALSE))</f>
        <v/>
      </c>
      <c r="GE3" s="25" t="str">
        <f t="shared" si="54"/>
        <v/>
      </c>
      <c r="GF3" s="25" t="str">
        <f>IF($J3="","",VLOOKUP($J3,IndDomain_Wide!$A$2:$BI$24,54,FALSE))</f>
        <v/>
      </c>
      <c r="GG3" s="25" t="str">
        <f>IF($J3="","", VLOOKUP($J3,Indicator_Wide!$A$2:$BI$24,54,FALSE))</f>
        <v/>
      </c>
      <c r="GH3" s="25" t="str">
        <f t="shared" si="55"/>
        <v/>
      </c>
      <c r="GI3" s="25" t="str">
        <f>IF($J3="","",VLOOKUP($J3,IndDomain_Wide!$A$2:$BI$24,55,FALSE))</f>
        <v/>
      </c>
      <c r="GJ3" s="25" t="str">
        <f>IF($J3="","", VLOOKUP($J3,Indicator_Wide!$A$2:$BI$24,55,FALSE))</f>
        <v/>
      </c>
      <c r="GK3" s="25" t="str">
        <f t="shared" si="56"/>
        <v/>
      </c>
      <c r="GL3" s="25" t="str">
        <f>IF($J3="","",VLOOKUP($J3,IndDomain_Wide!$A$2:$BI$24,56,FALSE))</f>
        <v/>
      </c>
      <c r="GM3" s="25" t="str">
        <f>IF($J3="","", VLOOKUP($J3,Indicator_Wide!$A$2:$BI$24,56,FALSE))</f>
        <v/>
      </c>
      <c r="GN3" s="25" t="str">
        <f t="shared" si="57"/>
        <v/>
      </c>
      <c r="GO3" s="25" t="str">
        <f>IF($J3="","",VLOOKUP($J3,IndDomain_Wide!$A$2:$BI$24,57,FALSE))</f>
        <v/>
      </c>
      <c r="GP3" s="25" t="str">
        <f>IF($J3="","", VLOOKUP($J3,Indicator_Wide!$A$2:$BI$24,57,FALSE))</f>
        <v/>
      </c>
      <c r="GQ3" s="25" t="str">
        <f t="shared" si="58"/>
        <v/>
      </c>
      <c r="GR3" s="25" t="str">
        <f>IF($J3="","",VLOOKUP($J3,IndDomain_Wide!$A$2:$BI$24,58,FALSE))</f>
        <v/>
      </c>
      <c r="GS3" s="25" t="str">
        <f>IF($J3="","", VLOOKUP($J3,Indicator_Wide!$A$2:$BI$24,58,FALSE))</f>
        <v/>
      </c>
      <c r="GT3" s="25" t="str">
        <f t="shared" si="59"/>
        <v/>
      </c>
      <c r="GU3" s="25" t="str">
        <f>IF($J3="","",VLOOKUP($J3,IndDomain_Wide!$A$2:$BI$24,59,FALSE))</f>
        <v/>
      </c>
      <c r="GV3" s="25" t="str">
        <f>IF($J3="","", VLOOKUP($J3,Indicator_Wide!$A$2:$BI$24,59,FALSE))</f>
        <v/>
      </c>
      <c r="GW3" s="25" t="str">
        <f t="shared" si="60"/>
        <v/>
      </c>
      <c r="GX3" s="25" t="str">
        <f>IF($J3="","",VLOOKUP($J3,IndDomain_Wide!$A$2:$BI$24,60,FALSE))</f>
        <v/>
      </c>
      <c r="GY3" s="25" t="str">
        <f>IF($J3="","", VLOOKUP($J3,Indicator_Wide!$A$2:$BI$24,60,FALSE))</f>
        <v/>
      </c>
      <c r="GZ3" s="25" t="str">
        <f t="shared" si="61"/>
        <v/>
      </c>
      <c r="HA3" s="25" t="str">
        <f>IF($J3="","",VLOOKUP($J3,IndDomain_Wide!$A$2:$BI$24,61,FALSE))</f>
        <v/>
      </c>
      <c r="HB3" s="25" t="str">
        <f>IF($J3="","", VLOOKUP($J3,Indicator_Wide!$A$2:$BI$24,61,FALSE))</f>
        <v/>
      </c>
      <c r="HC3" s="25" t="str">
        <f t="shared" si="62"/>
        <v/>
      </c>
      <c r="HD3" s="25"/>
      <c r="HE3" s="25"/>
    </row>
    <row r="4" spans="1:213" x14ac:dyDescent="0.25">
      <c r="A4" s="24"/>
      <c r="B4" s="25"/>
      <c r="C4" s="25"/>
      <c r="D4" s="25"/>
      <c r="E4" s="25"/>
      <c r="F4" s="25"/>
      <c r="G4" s="25"/>
      <c r="H4" s="25"/>
      <c r="I4" s="25"/>
      <c r="J4" s="25"/>
      <c r="K4" s="25" t="str">
        <f>IF($J4="","", VLOOKUP($J4,Domain_Wide!$A$2:$M$24,2,FALSE))</f>
        <v/>
      </c>
      <c r="L4" s="25" t="str">
        <f>IF($J4="","", VLOOKUP($J4,Domain_Wide!$A$2:$M$24,3,FALSE))</f>
        <v/>
      </c>
      <c r="M4" s="25" t="str">
        <f t="shared" si="63"/>
        <v/>
      </c>
      <c r="N4" s="25" t="str">
        <f>IF($J4="","", VLOOKUP($J4,Domain_Wide!$A$2:$M$24,4,FALSE))</f>
        <v/>
      </c>
      <c r="O4" s="25" t="str">
        <f>IF($J4="","", VLOOKUP($J4,Domain_Wide!$A$2:$M$24,5,FALSE))</f>
        <v/>
      </c>
      <c r="P4" s="25" t="str">
        <f t="shared" si="64"/>
        <v/>
      </c>
      <c r="Q4" s="25" t="str">
        <f>IF($J4="","", VLOOKUP($J4,Domain_Wide!$A$2:$M$24,6,FALSE))</f>
        <v/>
      </c>
      <c r="R4" s="25" t="str">
        <f>IF($J4="","", VLOOKUP($J4,Domain_Wide!$A$2:$M$24,7,FALSE))</f>
        <v/>
      </c>
      <c r="S4" s="25" t="str">
        <f t="shared" si="0"/>
        <v/>
      </c>
      <c r="T4" s="25" t="str">
        <f>IF($J4="","", VLOOKUP($J4,Domain_Wide!$A$2:$M$24,8,FALSE))</f>
        <v/>
      </c>
      <c r="U4" s="25" t="str">
        <f>IF($J4="","", VLOOKUP($J4,Domain_Wide!$A$2:$M$24,9,FALSE))</f>
        <v/>
      </c>
      <c r="V4" s="25" t="str">
        <f t="shared" si="1"/>
        <v/>
      </c>
      <c r="W4" s="25" t="str">
        <f>IF($J4="","", VLOOKUP($J4,Domain_Wide!$A$2:$M$24,10,FALSE))</f>
        <v/>
      </c>
      <c r="X4" s="25" t="str">
        <f>IF($J4="","", VLOOKUP($J4,Domain_Wide!$A$2:$M$24,11,FALSE))</f>
        <v/>
      </c>
      <c r="Y4" s="25" t="str">
        <f t="shared" si="2"/>
        <v/>
      </c>
      <c r="Z4" s="25" t="str">
        <f>IF($J4="","", VLOOKUP($J4,Domain_Wide!$A$2:$M$24,12,FALSE))</f>
        <v/>
      </c>
      <c r="AA4" s="25" t="str">
        <f>IF($J4="","", VLOOKUP($J4,Domain_Wide!$A$2:$M$24,13,FALSE))</f>
        <v/>
      </c>
      <c r="AB4" s="25" t="str">
        <f t="shared" si="3"/>
        <v/>
      </c>
      <c r="AC4" s="25" t="str">
        <f>IF($J4="","", VLOOKUP($J4,Domain_Wide!$A$2:$N$24,14,FALSE))</f>
        <v/>
      </c>
      <c r="AD4" s="25" t="str">
        <f>IF($J4="","", VLOOKUP($J4,Domain_Wide!$A$2:$P$24,15,FALSE))</f>
        <v/>
      </c>
      <c r="AE4" s="25"/>
      <c r="AF4" s="25" t="str">
        <f>IF($J4="","",VLOOKUP($J4,IndDomain_Wide!$A$2:$BI$24,2,FALSE))</f>
        <v/>
      </c>
      <c r="AG4" s="25" t="str">
        <f>IF($J4="","",VLOOKUP($J4,Indicator_Wide!$A$2:$BI$24,2,FALSE))</f>
        <v/>
      </c>
      <c r="AH4" s="25" t="str">
        <f t="shared" si="65"/>
        <v/>
      </c>
      <c r="AI4" s="25" t="str">
        <f>IF($J4="","",VLOOKUP($J4,IndDomain_Wide!$A$2:$BI$24,3,FALSE))</f>
        <v/>
      </c>
      <c r="AJ4" s="25" t="str">
        <f>IF($J4="","", VLOOKUP($J4,Indicator_Wide!$A$2:$BI$24,3,FALSE))</f>
        <v/>
      </c>
      <c r="AK4" s="25" t="str">
        <f t="shared" si="4"/>
        <v/>
      </c>
      <c r="AL4" s="25" t="str">
        <f>IF($J4="","",VLOOKUP($J4,IndDomain_Wide!$A$2:$BI$24,4,FALSE))</f>
        <v/>
      </c>
      <c r="AM4" s="25" t="str">
        <f>IF($J4="","", VLOOKUP($J4,Indicator_Wide!$A$2:$BI$24,4,FALSE))</f>
        <v/>
      </c>
      <c r="AN4" s="25" t="str">
        <f t="shared" si="5"/>
        <v/>
      </c>
      <c r="AO4" s="25" t="str">
        <f>IF($J4="","",VLOOKUP($J4,IndDomain_Wide!$A$2:$BI$24,5,FALSE))</f>
        <v/>
      </c>
      <c r="AP4" s="25" t="str">
        <f>IF($J4="","", VLOOKUP($J4,Indicator_Wide!$A$2:$BI$24,5,FALSE))</f>
        <v/>
      </c>
      <c r="AQ4" s="25" t="str">
        <f t="shared" si="6"/>
        <v/>
      </c>
      <c r="AR4" s="25" t="str">
        <f>IF($J4="","",VLOOKUP($J4,IndDomain_Wide!$A$2:$BI$24,6,FALSE))</f>
        <v/>
      </c>
      <c r="AS4" s="25" t="str">
        <f>IF($J4="","", VLOOKUP($J4,Indicator_Wide!$A$2:$BI$24,6,FALSE))</f>
        <v/>
      </c>
      <c r="AT4" s="25" t="str">
        <f t="shared" si="7"/>
        <v/>
      </c>
      <c r="AU4" s="25" t="str">
        <f>IF($J4="","",VLOOKUP($J4,IndDomain_Wide!$A$2:$BI$24,7,FALSE))</f>
        <v/>
      </c>
      <c r="AV4" s="25" t="str">
        <f>IF($J4="","", VLOOKUP($J4,Indicator_Wide!$A$2:$BI$24,7,FALSE))</f>
        <v/>
      </c>
      <c r="AW4" s="25" t="str">
        <f t="shared" si="8"/>
        <v/>
      </c>
      <c r="AX4" s="25" t="str">
        <f>IF($J4="","",VLOOKUP($J4,IndDomain_Wide!$A$2:$BI$24,8,FALSE))</f>
        <v/>
      </c>
      <c r="AY4" s="25" t="str">
        <f>IF($J4="","", VLOOKUP($J4,Indicator_Wide!$A$2:$BI$24,8,FALSE))</f>
        <v/>
      </c>
      <c r="AZ4" s="25" t="str">
        <f t="shared" si="9"/>
        <v/>
      </c>
      <c r="BA4" s="25" t="str">
        <f>IF($J4="","",VLOOKUP($J4,IndDomain_Wide!$A$2:$BI$26,9,FALSE))</f>
        <v/>
      </c>
      <c r="BB4" s="25" t="str">
        <f>IF($J4="","", VLOOKUP($J4,Indicator_Wide!$A$2:$BI$24,9,FALSE))</f>
        <v/>
      </c>
      <c r="BC4" s="25" t="str">
        <f t="shared" si="10"/>
        <v/>
      </c>
      <c r="BD4" s="25" t="str">
        <f>IF($J4="","",VLOOKUP($J4,IndDomain_Wide!$A$2:$BI$24,10,FALSE))</f>
        <v/>
      </c>
      <c r="BE4" s="25" t="str">
        <f>IF($J4="","", VLOOKUP($J4,Indicator_Wide!$A$2:$BI$24,10,FALSE))</f>
        <v/>
      </c>
      <c r="BF4" s="25" t="str">
        <f t="shared" si="11"/>
        <v/>
      </c>
      <c r="BG4" s="25" t="str">
        <f>IF($J4="","",VLOOKUP($J4,IndDomain_Wide!$A$2:$BI$24,11,FALSE))</f>
        <v/>
      </c>
      <c r="BH4" s="25" t="str">
        <f>IF($J4="","", VLOOKUP($J4,Indicator_Wide!$A$2:$BI$24,11,FALSE))</f>
        <v/>
      </c>
      <c r="BI4" s="25" t="str">
        <f t="shared" si="12"/>
        <v/>
      </c>
      <c r="BJ4" s="25" t="str">
        <f>IF($J4="","",VLOOKUP($J4,IndDomain_Wide!$A$2:$BI$24,12,FALSE))</f>
        <v/>
      </c>
      <c r="BK4" s="25" t="str">
        <f>IF($J4="","", VLOOKUP($J4,Indicator_Wide!$A$2:$BI$24,12,FALSE))</f>
        <v/>
      </c>
      <c r="BL4" s="25" t="str">
        <f t="shared" si="13"/>
        <v/>
      </c>
      <c r="BM4" s="25" t="str">
        <f>IF($J4="","",VLOOKUP($J4,IndDomain_Wide!$A$2:$BI$24,13,FALSE))</f>
        <v/>
      </c>
      <c r="BN4" s="25" t="str">
        <f>IF($J4="","", VLOOKUP($J4,Indicator_Wide!$A$2:$BI$24,13,FALSE))</f>
        <v/>
      </c>
      <c r="BO4" s="25" t="str">
        <f t="shared" si="14"/>
        <v/>
      </c>
      <c r="BP4" s="25" t="str">
        <f>IF($J4="","",VLOOKUP($J4,IndDomain_Wide!$A$2:$BI$24,14,FALSE))</f>
        <v/>
      </c>
      <c r="BQ4" s="25" t="str">
        <f>IF($J4="","", VLOOKUP($J4,Indicator_Wide!$A$2:$BI$24,14,FALSE))</f>
        <v/>
      </c>
      <c r="BR4" s="25" t="str">
        <f t="shared" si="15"/>
        <v/>
      </c>
      <c r="BS4" s="25" t="str">
        <f>IF($J4="","",VLOOKUP($J4,IndDomain_Wide!$A$2:$BI$24,15,FALSE))</f>
        <v/>
      </c>
      <c r="BT4" s="25" t="str">
        <f>IF($J4="","", VLOOKUP($J4,Indicator_Wide!$A$2:$BI$24,15,FALSE))</f>
        <v/>
      </c>
      <c r="BU4" s="25" t="str">
        <f t="shared" si="16"/>
        <v/>
      </c>
      <c r="BV4" s="25" t="str">
        <f>IF($J4="","",VLOOKUP($J4,IndDomain_Wide!$A$2:$BI$24,16,FALSE))</f>
        <v/>
      </c>
      <c r="BW4" s="25" t="str">
        <f>IF($J4="","", VLOOKUP($J4,Indicator_Wide!$A$2:$BI$24,16,FALSE))</f>
        <v/>
      </c>
      <c r="BX4" s="25" t="str">
        <f t="shared" si="17"/>
        <v/>
      </c>
      <c r="BY4" s="25" t="str">
        <f>IF($J4="","",VLOOKUP($J4,IndDomain_Wide!$A$2:$BI$24,17,FALSE))</f>
        <v/>
      </c>
      <c r="BZ4" s="25" t="str">
        <f>IF($J4="","", VLOOKUP($J4,Indicator_Wide!$A$2:$BI$24,17,FALSE))</f>
        <v/>
      </c>
      <c r="CA4" s="25" t="str">
        <f t="shared" si="18"/>
        <v/>
      </c>
      <c r="CB4" s="25" t="str">
        <f>IF($J4="","",VLOOKUP($J4,IndDomain_Wide!$A$2:$BI$24,18,FALSE))</f>
        <v/>
      </c>
      <c r="CC4" s="25" t="str">
        <f>IF($J4="","", VLOOKUP($J4,Indicator_Wide!$A$2:$BI$24,18,FALSE))</f>
        <v/>
      </c>
      <c r="CD4" s="25" t="str">
        <f t="shared" si="19"/>
        <v/>
      </c>
      <c r="CE4" s="25" t="str">
        <f>IF($J4="","",VLOOKUP($J4,IndDomain_Wide!$A$2:$BI$24,19,FALSE))</f>
        <v/>
      </c>
      <c r="CF4" s="25" t="str">
        <f>IF($J4="","", VLOOKUP($J4,Indicator_Wide!$A$2:$BI$24,19,FALSE))</f>
        <v/>
      </c>
      <c r="CG4" s="25" t="str">
        <f t="shared" si="20"/>
        <v/>
      </c>
      <c r="CH4" s="25" t="str">
        <f>IF($J4="","",VLOOKUP($J4,IndDomain_Wide!$A$2:$BI$24,20,FALSE))</f>
        <v/>
      </c>
      <c r="CI4" s="25" t="str">
        <f>IF($J4="","", VLOOKUP($J4,Indicator_Wide!$A$2:$BI$24,20,FALSE))</f>
        <v/>
      </c>
      <c r="CJ4" s="25" t="str">
        <f t="shared" si="21"/>
        <v/>
      </c>
      <c r="CK4" s="25" t="str">
        <f>IF($J4="","",VLOOKUP($J4,IndDomain_Wide!$A$2:$BI$24,21,FALSE))</f>
        <v/>
      </c>
      <c r="CL4" s="25" t="str">
        <f>IF($J4="","", VLOOKUP($J4,Indicator_Wide!$A$2:$BI$24,21,FALSE))</f>
        <v/>
      </c>
      <c r="CM4" s="25" t="str">
        <f t="shared" si="22"/>
        <v/>
      </c>
      <c r="CN4" s="25" t="str">
        <f>IF($J4="","",VLOOKUP($J4,IndDomain_Wide!$A$2:$BI$24,22,FALSE))</f>
        <v/>
      </c>
      <c r="CO4" s="25" t="str">
        <f>IF($J4="","", VLOOKUP($J4,Indicator_Wide!$A$2:$BI$24,22,FALSE))</f>
        <v/>
      </c>
      <c r="CP4" s="25" t="str">
        <f t="shared" si="23"/>
        <v/>
      </c>
      <c r="CQ4" s="25" t="str">
        <f>IF($J4="","",VLOOKUP($J4,IndDomain_Wide!$A$2:$BI$24,23,FALSE))</f>
        <v/>
      </c>
      <c r="CR4" s="25" t="str">
        <f>IF($J4="","", VLOOKUP($J4,Indicator_Wide!$A$2:$BI$24,23,FALSE))</f>
        <v/>
      </c>
      <c r="CS4" s="25" t="str">
        <f t="shared" si="24"/>
        <v/>
      </c>
      <c r="CT4" s="25" t="str">
        <f>IF($J4="","",VLOOKUP($J4,IndDomain_Wide!$A$2:$BI$24,24,FALSE))</f>
        <v/>
      </c>
      <c r="CU4" s="25" t="str">
        <f>IF($J4="","", VLOOKUP($J4,Indicator_Wide!$A$2:$BI$24,24,FALSE))</f>
        <v/>
      </c>
      <c r="CV4" s="25" t="str">
        <f t="shared" si="25"/>
        <v/>
      </c>
      <c r="CW4" s="25" t="str">
        <f>IF($J4="","",VLOOKUP($J4,IndDomain_Wide!$A$2:$BI$24,25,FALSE))</f>
        <v/>
      </c>
      <c r="CX4" s="25" t="str">
        <f>IF($J4="","", VLOOKUP($J4,Indicator_Wide!$A$2:$BI$24,25,FALSE))</f>
        <v/>
      </c>
      <c r="CY4" s="25" t="str">
        <f t="shared" si="26"/>
        <v/>
      </c>
      <c r="CZ4" s="25" t="str">
        <f>IF($J4="","",VLOOKUP($J4,IndDomain_Wide!$A$2:$BI$24,26,FALSE))</f>
        <v/>
      </c>
      <c r="DA4" s="25" t="str">
        <f>IF($J4="","", VLOOKUP($J4,Indicator_Wide!$A$2:$BI$24,26,FALSE))</f>
        <v/>
      </c>
      <c r="DB4" s="25" t="str">
        <f t="shared" si="27"/>
        <v/>
      </c>
      <c r="DC4" s="25" t="str">
        <f>IF($J4="","",VLOOKUP($J4,IndDomain_Wide!$A$2:$BI$24,27,FALSE))</f>
        <v/>
      </c>
      <c r="DD4" s="25" t="str">
        <f>IF($J4="","", VLOOKUP($J4,Indicator_Wide!$A$2:$BI$17,27,FALSE))</f>
        <v/>
      </c>
      <c r="DE4" s="25" t="str">
        <f t="shared" si="28"/>
        <v/>
      </c>
      <c r="DF4" s="25" t="str">
        <f>IF($J4="","",VLOOKUP($J4,IndDomain_Wide!$A$2:$BI$24,28,FALSE))</f>
        <v/>
      </c>
      <c r="DG4" s="25" t="str">
        <f>IF($J4="","", VLOOKUP($J4,Indicator_Wide!$A$2:$BI$17,28,FALSE))</f>
        <v/>
      </c>
      <c r="DH4" s="25" t="str">
        <f t="shared" si="29"/>
        <v/>
      </c>
      <c r="DI4" s="25" t="str">
        <f>IF($J4="","",VLOOKUP($J4,IndDomain_Wide!$A$2:$BI$24,29,FALSE))</f>
        <v/>
      </c>
      <c r="DJ4" s="25" t="str">
        <f>IF($J4="","", VLOOKUP($J4,Indicator_Wide!$A$2:$BI$24,29,FALSE))</f>
        <v/>
      </c>
      <c r="DK4" s="25" t="str">
        <f t="shared" si="30"/>
        <v/>
      </c>
      <c r="DL4" s="25" t="str">
        <f>IF($J4="","",VLOOKUP($J4,IndDomain_Wide!$A$2:$BI$24,30,FALSE))</f>
        <v/>
      </c>
      <c r="DM4" s="25" t="str">
        <f>IF($J4="","", VLOOKUP($J4,Indicator_Wide!$A$2:$BI$24,30,FALSE))</f>
        <v/>
      </c>
      <c r="DN4" s="25" t="str">
        <f t="shared" si="31"/>
        <v/>
      </c>
      <c r="DO4" s="25" t="str">
        <f>IF($J4="","",VLOOKUP($J4,IndDomain_Wide!$A$2:$BI$24,31,FALSE))</f>
        <v/>
      </c>
      <c r="DP4" s="25" t="str">
        <f>IF($J4="","", VLOOKUP($J4,Indicator_Wide!$A$2:$BI$24,31,FALSE))</f>
        <v/>
      </c>
      <c r="DQ4" s="25" t="str">
        <f t="shared" si="32"/>
        <v/>
      </c>
      <c r="DR4" s="25" t="str">
        <f>IF($J4="","",VLOOKUP($J4,IndDomain_Wide!$A$2:$BI$24,32,FALSE))</f>
        <v/>
      </c>
      <c r="DS4" s="25" t="str">
        <f>IF($J4="","", VLOOKUP($J4,Indicator_Wide!$A$2:$BI$24,32,FALSE))</f>
        <v/>
      </c>
      <c r="DT4" s="25" t="str">
        <f t="shared" si="33"/>
        <v/>
      </c>
      <c r="DU4" s="25" t="str">
        <f>IF($J4="","",VLOOKUP($J4,IndDomain_Wide!$A$2:$BI$24,33,FALSE))</f>
        <v/>
      </c>
      <c r="DV4" s="25" t="str">
        <f>IF($J4="","", VLOOKUP($J4,Indicator_Wide!$A$2:$BI$24,33,FALSE))</f>
        <v/>
      </c>
      <c r="DW4" s="25" t="str">
        <f t="shared" si="34"/>
        <v/>
      </c>
      <c r="DX4" s="25" t="str">
        <f>IF($J4="","",VLOOKUP($J4,IndDomain_Wide!$A$2:$BI$24,34,FALSE))</f>
        <v/>
      </c>
      <c r="DY4" s="25" t="str">
        <f>IF($J4="","", VLOOKUP($J4,Indicator_Wide!$A$2:$BI$24,34,FALSE))</f>
        <v/>
      </c>
      <c r="DZ4" s="25" t="str">
        <f t="shared" si="35"/>
        <v/>
      </c>
      <c r="EA4" s="25" t="str">
        <f>IF($J4="","",VLOOKUP($J4,IndDomain_Wide!$A$2:$BI$24,35,FALSE))</f>
        <v/>
      </c>
      <c r="EB4" s="25" t="str">
        <f>IF($J4="","", VLOOKUP($J4,Indicator_Wide!$A$2:$BI$24,35,FALSE))</f>
        <v/>
      </c>
      <c r="EC4" s="25" t="str">
        <f t="shared" si="36"/>
        <v/>
      </c>
      <c r="ED4" s="25" t="str">
        <f>IF($J4="","",VLOOKUP($J4,IndDomain_Wide!$A$2:$BI$24,36,FALSE))</f>
        <v/>
      </c>
      <c r="EE4" s="25" t="str">
        <f>IF($J4="","", VLOOKUP($J4,Indicator_Wide!$A$2:$BI$24,36,FALSE))</f>
        <v/>
      </c>
      <c r="EF4" s="25" t="str">
        <f t="shared" si="37"/>
        <v/>
      </c>
      <c r="EG4" s="25" t="str">
        <f>IF($J4="","",VLOOKUP($J4,IndDomain_Wide!$A$2:$BI$24,37,FALSE))</f>
        <v/>
      </c>
      <c r="EH4" s="25" t="str">
        <f>IF($J4="","", VLOOKUP($J4,Indicator_Wide!$A$2:$BI$24,37,FALSE))</f>
        <v/>
      </c>
      <c r="EI4" s="25" t="str">
        <f t="shared" si="38"/>
        <v/>
      </c>
      <c r="EJ4" s="25" t="str">
        <f>IF($J4="","",VLOOKUP($J4,IndDomain_Wide!$A$2:$BI$24,38,FALSE))</f>
        <v/>
      </c>
      <c r="EK4" s="25" t="str">
        <f>IF($J4="","", VLOOKUP($J4,Indicator_Wide!$A$2:$BI$24,38,FALSE))</f>
        <v/>
      </c>
      <c r="EL4" s="25" t="str">
        <f t="shared" si="39"/>
        <v/>
      </c>
      <c r="EM4" s="25" t="str">
        <f>IF($J4="","",VLOOKUP($J4,IndDomain_Wide!$A$2:$BI$24,39,FALSE))</f>
        <v/>
      </c>
      <c r="EN4" s="25" t="str">
        <f>IF($J4="","", VLOOKUP($J4,Indicator_Wide!$A$2:$BI$24,39,FALSE))</f>
        <v/>
      </c>
      <c r="EO4" s="25" t="str">
        <f t="shared" si="40"/>
        <v/>
      </c>
      <c r="EP4" s="25" t="str">
        <f>IF($J4="","",VLOOKUP($J4,IndDomain_Wide!$A$2:$BI$24,40,FALSE))</f>
        <v/>
      </c>
      <c r="EQ4" s="25" t="str">
        <f>IF($J4="","", VLOOKUP($J4,Indicator_Wide!$A$2:$BI$24,40,FALSE))</f>
        <v/>
      </c>
      <c r="ER4" s="25" t="str">
        <f t="shared" si="41"/>
        <v/>
      </c>
      <c r="ES4" s="25" t="str">
        <f>IF($J4="","",VLOOKUP($J4,IndDomain_Wide!$A$2:$BI$24,41,FALSE))</f>
        <v/>
      </c>
      <c r="ET4" s="25" t="str">
        <f>IF($J4="","", VLOOKUP($J4,Indicator_Wide!$A$2:$BI$24,41,FALSE))</f>
        <v/>
      </c>
      <c r="EU4" s="25" t="str">
        <f t="shared" si="42"/>
        <v/>
      </c>
      <c r="EV4" s="25" t="str">
        <f>IF($J4="","",VLOOKUP($J4,IndDomain_Wide!$A$2:$BI$24,42,FALSE))</f>
        <v/>
      </c>
      <c r="EW4" s="25" t="str">
        <f>IF($J4="","", VLOOKUP($J4,Indicator_Wide!$A$2:$BI$24,42,FALSE))</f>
        <v/>
      </c>
      <c r="EX4" s="25" t="str">
        <f t="shared" si="43"/>
        <v/>
      </c>
      <c r="EY4" s="25" t="str">
        <f>IF($J4="","",VLOOKUP($J4,IndDomain_Wide!$A$2:$BI$24,43,FALSE))</f>
        <v/>
      </c>
      <c r="EZ4" s="25" t="str">
        <f>IF($J4="","", VLOOKUP($J4,Indicator_Wide!$A$2:$BI$24,43,FALSE))</f>
        <v/>
      </c>
      <c r="FA4" s="25" t="str">
        <f t="shared" si="44"/>
        <v/>
      </c>
      <c r="FB4" s="25" t="str">
        <f>IF($J4="","",VLOOKUP($J4,IndDomain_Wide!$A$2:$BI$24,44,FALSE))</f>
        <v/>
      </c>
      <c r="FC4" s="25" t="str">
        <f>IF($J4="","", VLOOKUP($J4,Indicator_Wide!$A$2:$BI$24,44,FALSE))</f>
        <v/>
      </c>
      <c r="FD4" s="25" t="str">
        <f t="shared" si="45"/>
        <v/>
      </c>
      <c r="FE4" s="25" t="str">
        <f>IF($J4="","",VLOOKUP($J4,IndDomain_Wide!$A$2:$BI$24,45,FALSE))</f>
        <v/>
      </c>
      <c r="FF4" s="25" t="str">
        <f>IF($J4="","", VLOOKUP($J4,Indicator_Wide!$A$2:$BI$24,45,FALSE))</f>
        <v/>
      </c>
      <c r="FG4" s="25" t="str">
        <f t="shared" si="46"/>
        <v/>
      </c>
      <c r="FH4" s="25" t="str">
        <f>IF($J4="","",VLOOKUP($J4,IndDomain_Wide!$A$2:$BI$24,46,FALSE))</f>
        <v/>
      </c>
      <c r="FI4" s="25" t="str">
        <f>IF($J4="","", VLOOKUP($J4,Indicator_Wide!$A$2:$BI$24,46,FALSE))</f>
        <v/>
      </c>
      <c r="FJ4" s="25" t="str">
        <f t="shared" si="47"/>
        <v/>
      </c>
      <c r="FK4" s="25" t="str">
        <f>IF($J4="","",VLOOKUP($J4,IndDomain_Wide!$A$2:$BI$24,47,FALSE))</f>
        <v/>
      </c>
      <c r="FL4" s="25" t="str">
        <f>IF($J4="","", VLOOKUP($J4,Indicator_Wide!$A$2:$BI$24,47,FALSE))</f>
        <v/>
      </c>
      <c r="FM4" s="25" t="str">
        <f t="shared" si="48"/>
        <v/>
      </c>
      <c r="FN4" s="25" t="str">
        <f>IF($J4="","",VLOOKUP($J4,IndDomain_Wide!$A$2:$BI$24,48,FALSE))</f>
        <v/>
      </c>
      <c r="FO4" s="25" t="str">
        <f>IF($J4="","", VLOOKUP($J4,Indicator_Wide!$A$2:$BI$24,48,FALSE))</f>
        <v/>
      </c>
      <c r="FP4" s="25" t="str">
        <f t="shared" si="49"/>
        <v/>
      </c>
      <c r="FQ4" s="25" t="str">
        <f>IF($J4="","",VLOOKUP($J4,IndDomain_Wide!$A$2:$BI$24,49,FALSE))</f>
        <v/>
      </c>
      <c r="FR4" s="25" t="str">
        <f>IF($J4="","", VLOOKUP($J4,Indicator_Wide!$A$2:$BI$24,49,FALSE))</f>
        <v/>
      </c>
      <c r="FS4" s="25" t="str">
        <f t="shared" si="50"/>
        <v/>
      </c>
      <c r="FT4" s="25" t="str">
        <f>IF($J4="","",VLOOKUP($J4,IndDomain_Wide!$A$2:$BI$24,50,FALSE))</f>
        <v/>
      </c>
      <c r="FU4" s="25" t="str">
        <f>IF($J4="","", VLOOKUP($J4,Indicator_Wide!$A$2:$BI$24,50,FALSE))</f>
        <v/>
      </c>
      <c r="FV4" s="25" t="str">
        <f t="shared" si="51"/>
        <v/>
      </c>
      <c r="FW4" s="25" t="str">
        <f>IF($J4="","",VLOOKUP($J4,IndDomain_Wide!$A$2:$BI$24,51,FALSE))</f>
        <v/>
      </c>
      <c r="FX4" s="25" t="str">
        <f>IF($J4="","", VLOOKUP($J4,Indicator_Wide!$A$2:$BI$24,51,FALSE))</f>
        <v/>
      </c>
      <c r="FY4" s="25" t="str">
        <f t="shared" si="52"/>
        <v/>
      </c>
      <c r="FZ4" s="25" t="str">
        <f>IF($J4="","",VLOOKUP($J4,IndDomain_Wide!$A$2:$BI$24,52,FALSE))</f>
        <v/>
      </c>
      <c r="GA4" s="25" t="str">
        <f>IF($J4="","", VLOOKUP($J4,Indicator_Wide!$A$2:$BI$24,52,FALSE))</f>
        <v/>
      </c>
      <c r="GB4" s="25" t="str">
        <f t="shared" si="53"/>
        <v/>
      </c>
      <c r="GC4" s="25" t="str">
        <f>IF($J4="","",VLOOKUP($J4,IndDomain_Wide!$A$2:$BI$24,53,FALSE))</f>
        <v/>
      </c>
      <c r="GD4" s="25" t="str">
        <f>IF($J4="","", VLOOKUP($J4,Indicator_Wide!$A$2:$BI$24,53,FALSE))</f>
        <v/>
      </c>
      <c r="GE4" s="25" t="str">
        <f t="shared" si="54"/>
        <v/>
      </c>
      <c r="GF4" s="25" t="str">
        <f>IF($J4="","",VLOOKUP($J4,IndDomain_Wide!$A$2:$BI$24,54,FALSE))</f>
        <v/>
      </c>
      <c r="GG4" s="25" t="str">
        <f>IF($J4="","", VLOOKUP($J4,Indicator_Wide!$A$2:$BI$24,54,FALSE))</f>
        <v/>
      </c>
      <c r="GH4" s="25" t="str">
        <f t="shared" si="55"/>
        <v/>
      </c>
      <c r="GI4" s="25" t="str">
        <f>IF($J4="","",VLOOKUP($J4,IndDomain_Wide!$A$2:$BI$24,55,FALSE))</f>
        <v/>
      </c>
      <c r="GJ4" s="25" t="str">
        <f>IF($J4="","", VLOOKUP($J4,Indicator_Wide!$A$2:$BI$24,55,FALSE))</f>
        <v/>
      </c>
      <c r="GK4" s="25" t="str">
        <f t="shared" si="56"/>
        <v/>
      </c>
      <c r="GL4" s="25" t="str">
        <f>IF($J4="","",VLOOKUP($J4,IndDomain_Wide!$A$2:$BI$24,56,FALSE))</f>
        <v/>
      </c>
      <c r="GM4" s="25" t="str">
        <f>IF($J4="","", VLOOKUP($J4,Indicator_Wide!$A$2:$BI$24,56,FALSE))</f>
        <v/>
      </c>
      <c r="GN4" s="25" t="str">
        <f t="shared" si="57"/>
        <v/>
      </c>
      <c r="GO4" s="25" t="str">
        <f>IF($J4="","",VLOOKUP($J4,IndDomain_Wide!$A$2:$BI$24,57,FALSE))</f>
        <v/>
      </c>
      <c r="GP4" s="25" t="str">
        <f>IF($J4="","", VLOOKUP($J4,Indicator_Wide!$A$2:$BI$24,57,FALSE))</f>
        <v/>
      </c>
      <c r="GQ4" s="25" t="str">
        <f t="shared" si="58"/>
        <v/>
      </c>
      <c r="GR4" s="25" t="str">
        <f>IF($J4="","",VLOOKUP($J4,IndDomain_Wide!$A$2:$BI$24,58,FALSE))</f>
        <v/>
      </c>
      <c r="GS4" s="25" t="str">
        <f>IF($J4="","", VLOOKUP($J4,Indicator_Wide!$A$2:$BI$24,58,FALSE))</f>
        <v/>
      </c>
      <c r="GT4" s="25" t="str">
        <f t="shared" si="59"/>
        <v/>
      </c>
      <c r="GU4" s="25" t="str">
        <f>IF($J4="","",VLOOKUP($J4,IndDomain_Wide!$A$2:$BI$24,59,FALSE))</f>
        <v/>
      </c>
      <c r="GV4" s="25" t="str">
        <f>IF($J4="","", VLOOKUP($J4,Indicator_Wide!$A$2:$BI$24,59,FALSE))</f>
        <v/>
      </c>
      <c r="GW4" s="25" t="str">
        <f t="shared" si="60"/>
        <v/>
      </c>
      <c r="GX4" s="25" t="str">
        <f>IF($J4="","",VLOOKUP($J4,IndDomain_Wide!$A$2:$BI$24,60,FALSE))</f>
        <v/>
      </c>
      <c r="GY4" s="25" t="str">
        <f>IF($J4="","", VLOOKUP($J4,Indicator_Wide!$A$2:$BI$24,60,FALSE))</f>
        <v/>
      </c>
      <c r="GZ4" s="25" t="str">
        <f t="shared" si="61"/>
        <v/>
      </c>
      <c r="HA4" s="25" t="str">
        <f>IF($J4="","",VLOOKUP($J4,IndDomain_Wide!$A$2:$BI$24,61,FALSE))</f>
        <v/>
      </c>
      <c r="HB4" s="25" t="str">
        <f>IF($J4="","", VLOOKUP($J4,Indicator_Wide!$A$2:$BI$24,61,FALSE))</f>
        <v/>
      </c>
      <c r="HC4" s="25" t="str">
        <f t="shared" si="62"/>
        <v/>
      </c>
      <c r="HD4" s="25"/>
      <c r="HE4" s="25"/>
    </row>
    <row r="5" spans="1:213" x14ac:dyDescent="0.25">
      <c r="A5" s="24"/>
      <c r="B5" s="25"/>
      <c r="C5" s="25"/>
      <c r="D5" s="25"/>
      <c r="E5" s="25"/>
      <c r="F5" s="25"/>
      <c r="G5" s="25"/>
      <c r="H5" s="25"/>
      <c r="I5" s="25"/>
      <c r="J5" s="25"/>
      <c r="K5" s="25" t="str">
        <f>IF($J5="","", VLOOKUP($J5,Domain_Wide!$A$2:$M$24,2,FALSE))</f>
        <v/>
      </c>
      <c r="L5" s="25" t="str">
        <f>IF($J5="","", VLOOKUP($J5,Domain_Wide!$A$2:$M$24,3,FALSE))</f>
        <v/>
      </c>
      <c r="M5" s="25" t="str">
        <f t="shared" si="63"/>
        <v/>
      </c>
      <c r="N5" s="25" t="str">
        <f>IF($J5="","", VLOOKUP($J5,Domain_Wide!$A$2:$M$24,4,FALSE))</f>
        <v/>
      </c>
      <c r="O5" s="25" t="str">
        <f>IF($J5="","", VLOOKUP($J5,Domain_Wide!$A$2:$M$24,5,FALSE))</f>
        <v/>
      </c>
      <c r="P5" s="25" t="str">
        <f t="shared" si="64"/>
        <v/>
      </c>
      <c r="Q5" s="25" t="str">
        <f>IF($J5="","", VLOOKUP($J5,Domain_Wide!$A$2:$M$24,6,FALSE))</f>
        <v/>
      </c>
      <c r="R5" s="25" t="str">
        <f>IF($J5="","", VLOOKUP($J5,Domain_Wide!$A$2:$M$24,7,FALSE))</f>
        <v/>
      </c>
      <c r="S5" s="25" t="str">
        <f t="shared" si="0"/>
        <v/>
      </c>
      <c r="T5" s="25" t="str">
        <f>IF($J5="","", VLOOKUP($J5,Domain_Wide!$A$2:$M$24,8,FALSE))</f>
        <v/>
      </c>
      <c r="U5" s="25" t="str">
        <f>IF($J5="","", VLOOKUP($J5,Domain_Wide!$A$2:$M$24,9,FALSE))</f>
        <v/>
      </c>
      <c r="V5" s="25" t="str">
        <f t="shared" si="1"/>
        <v/>
      </c>
      <c r="W5" s="25" t="str">
        <f>IF($J5="","", VLOOKUP($J5,Domain_Wide!$A$2:$M$24,10,FALSE))</f>
        <v/>
      </c>
      <c r="X5" s="25" t="str">
        <f>IF($J5="","", VLOOKUP($J5,Domain_Wide!$A$2:$M$24,11,FALSE))</f>
        <v/>
      </c>
      <c r="Y5" s="25" t="str">
        <f t="shared" si="2"/>
        <v/>
      </c>
      <c r="Z5" s="25" t="str">
        <f>IF($J5="","", VLOOKUP($J5,Domain_Wide!$A$2:$M$24,12,FALSE))</f>
        <v/>
      </c>
      <c r="AA5" s="25" t="str">
        <f>IF($J5="","", VLOOKUP($J5,Domain_Wide!$A$2:$M$24,13,FALSE))</f>
        <v/>
      </c>
      <c r="AB5" s="25" t="str">
        <f t="shared" si="3"/>
        <v/>
      </c>
      <c r="AC5" s="25" t="str">
        <f>IF($J5="","", VLOOKUP($J5,Domain_Wide!$A$2:$N$24,14,FALSE))</f>
        <v/>
      </c>
      <c r="AD5" s="25" t="str">
        <f>IF($J5="","", VLOOKUP($J5,Domain_Wide!$A$2:$P$24,15,FALSE))</f>
        <v/>
      </c>
      <c r="AE5" s="25"/>
      <c r="AF5" s="25" t="str">
        <f>IF($J5="","",VLOOKUP($J5,IndDomain_Wide!$A$2:$BI$24,2,FALSE))</f>
        <v/>
      </c>
      <c r="AG5" s="25" t="str">
        <f>IF($J5="","",VLOOKUP($J5,Indicator_Wide!$A$2:$BI$24,2,FALSE))</f>
        <v/>
      </c>
      <c r="AH5" s="25" t="str">
        <f t="shared" si="65"/>
        <v/>
      </c>
      <c r="AI5" s="25" t="str">
        <f>IF($J5="","",VLOOKUP($J5,IndDomain_Wide!$A$2:$BI$24,3,FALSE))</f>
        <v/>
      </c>
      <c r="AJ5" s="25" t="str">
        <f>IF($J5="","", VLOOKUP($J5,Indicator_Wide!$A$2:$BI$24,3,FALSE))</f>
        <v/>
      </c>
      <c r="AK5" s="25" t="str">
        <f t="shared" si="4"/>
        <v/>
      </c>
      <c r="AL5" s="25" t="str">
        <f>IF($J5="","",VLOOKUP($J5,IndDomain_Wide!$A$2:$BI$24,4,FALSE))</f>
        <v/>
      </c>
      <c r="AM5" s="25" t="str">
        <f>IF($J5="","", VLOOKUP($J5,Indicator_Wide!$A$2:$BI$24,4,FALSE))</f>
        <v/>
      </c>
      <c r="AN5" s="25" t="str">
        <f t="shared" si="5"/>
        <v/>
      </c>
      <c r="AO5" s="25" t="str">
        <f>IF($J5="","",VLOOKUP($J5,IndDomain_Wide!$A$2:$BI$24,5,FALSE))</f>
        <v/>
      </c>
      <c r="AP5" s="25" t="str">
        <f>IF($J5="","", VLOOKUP($J5,Indicator_Wide!$A$2:$BI$24,5,FALSE))</f>
        <v/>
      </c>
      <c r="AQ5" s="25" t="str">
        <f t="shared" si="6"/>
        <v/>
      </c>
      <c r="AR5" s="25" t="str">
        <f>IF($J5="","",VLOOKUP($J5,IndDomain_Wide!$A$2:$BI$24,6,FALSE))</f>
        <v/>
      </c>
      <c r="AS5" s="25" t="str">
        <f>IF($J5="","", VLOOKUP($J5,Indicator_Wide!$A$2:$BI$24,6,FALSE))</f>
        <v/>
      </c>
      <c r="AT5" s="25" t="str">
        <f t="shared" si="7"/>
        <v/>
      </c>
      <c r="AU5" s="25" t="str">
        <f>IF($J5="","",VLOOKUP($J5,IndDomain_Wide!$A$2:$BI$24,7,FALSE))</f>
        <v/>
      </c>
      <c r="AV5" s="25" t="str">
        <f>IF($J5="","", VLOOKUP($J5,Indicator_Wide!$A$2:$BI$24,7,FALSE))</f>
        <v/>
      </c>
      <c r="AW5" s="25" t="str">
        <f t="shared" si="8"/>
        <v/>
      </c>
      <c r="AX5" s="25" t="str">
        <f>IF($J5="","",VLOOKUP($J5,IndDomain_Wide!$A$2:$BI$24,8,FALSE))</f>
        <v/>
      </c>
      <c r="AY5" s="25" t="str">
        <f>IF($J5="","", VLOOKUP($J5,Indicator_Wide!$A$2:$BI$24,8,FALSE))</f>
        <v/>
      </c>
      <c r="AZ5" s="25" t="str">
        <f t="shared" si="9"/>
        <v/>
      </c>
      <c r="BA5" s="25" t="str">
        <f>IF($J5="","",VLOOKUP($J5,IndDomain_Wide!$A$2:$BI$26,9,FALSE))</f>
        <v/>
      </c>
      <c r="BB5" s="25" t="str">
        <f>IF($J5="","", VLOOKUP($J5,Indicator_Wide!$A$2:$BI$24,9,FALSE))</f>
        <v/>
      </c>
      <c r="BC5" s="25" t="str">
        <f t="shared" si="10"/>
        <v/>
      </c>
      <c r="BD5" s="25" t="str">
        <f>IF($J5="","",VLOOKUP($J5,IndDomain_Wide!$A$2:$BI$24,10,FALSE))</f>
        <v/>
      </c>
      <c r="BE5" s="25" t="str">
        <f>IF($J5="","", VLOOKUP($J5,Indicator_Wide!$A$2:$BI$24,10,FALSE))</f>
        <v/>
      </c>
      <c r="BF5" s="25" t="str">
        <f t="shared" si="11"/>
        <v/>
      </c>
      <c r="BG5" s="25" t="str">
        <f>IF($J5="","",VLOOKUP($J5,IndDomain_Wide!$A$2:$BI$24,11,FALSE))</f>
        <v/>
      </c>
      <c r="BH5" s="25" t="str">
        <f>IF($J5="","", VLOOKUP($J5,Indicator_Wide!$A$2:$BI$24,11,FALSE))</f>
        <v/>
      </c>
      <c r="BI5" s="25" t="str">
        <f t="shared" si="12"/>
        <v/>
      </c>
      <c r="BJ5" s="25" t="str">
        <f>IF($J5="","",VLOOKUP($J5,IndDomain_Wide!$A$2:$BI$24,12,FALSE))</f>
        <v/>
      </c>
      <c r="BK5" s="25" t="str">
        <f>IF($J5="","", VLOOKUP($J5,Indicator_Wide!$A$2:$BI$24,12,FALSE))</f>
        <v/>
      </c>
      <c r="BL5" s="25" t="str">
        <f t="shared" si="13"/>
        <v/>
      </c>
      <c r="BM5" s="25" t="str">
        <f>IF($J5="","",VLOOKUP($J5,IndDomain_Wide!$A$2:$BI$24,13,FALSE))</f>
        <v/>
      </c>
      <c r="BN5" s="25" t="str">
        <f>IF($J5="","", VLOOKUP($J5,Indicator_Wide!$A$2:$BI$24,13,FALSE))</f>
        <v/>
      </c>
      <c r="BO5" s="25" t="str">
        <f t="shared" si="14"/>
        <v/>
      </c>
      <c r="BP5" s="25" t="str">
        <f>IF($J5="","",VLOOKUP($J5,IndDomain_Wide!$A$2:$BI$24,14,FALSE))</f>
        <v/>
      </c>
      <c r="BQ5" s="25" t="str">
        <f>IF($J5="","", VLOOKUP($J5,Indicator_Wide!$A$2:$BI$24,14,FALSE))</f>
        <v/>
      </c>
      <c r="BR5" s="25" t="str">
        <f t="shared" si="15"/>
        <v/>
      </c>
      <c r="BS5" s="25" t="str">
        <f>IF($J5="","",VLOOKUP($J5,IndDomain_Wide!$A$2:$BI$24,15,FALSE))</f>
        <v/>
      </c>
      <c r="BT5" s="25" t="str">
        <f>IF($J5="","", VLOOKUP($J5,Indicator_Wide!$A$2:$BI$24,15,FALSE))</f>
        <v/>
      </c>
      <c r="BU5" s="25" t="str">
        <f t="shared" si="16"/>
        <v/>
      </c>
      <c r="BV5" s="25" t="str">
        <f>IF($J5="","",VLOOKUP($J5,IndDomain_Wide!$A$2:$BI$24,16,FALSE))</f>
        <v/>
      </c>
      <c r="BW5" s="25" t="str">
        <f>IF($J5="","", VLOOKUP($J5,Indicator_Wide!$A$2:$BI$24,16,FALSE))</f>
        <v/>
      </c>
      <c r="BX5" s="25" t="str">
        <f t="shared" si="17"/>
        <v/>
      </c>
      <c r="BY5" s="25" t="str">
        <f>IF($J5="","",VLOOKUP($J5,IndDomain_Wide!$A$2:$BI$24,17,FALSE))</f>
        <v/>
      </c>
      <c r="BZ5" s="25" t="str">
        <f>IF($J5="","", VLOOKUP($J5,Indicator_Wide!$A$2:$BI$24,17,FALSE))</f>
        <v/>
      </c>
      <c r="CA5" s="25" t="str">
        <f t="shared" si="18"/>
        <v/>
      </c>
      <c r="CB5" s="25" t="str">
        <f>IF($J5="","",VLOOKUP($J5,IndDomain_Wide!$A$2:$BI$24,18,FALSE))</f>
        <v/>
      </c>
      <c r="CC5" s="25" t="str">
        <f>IF($J5="","", VLOOKUP($J5,Indicator_Wide!$A$2:$BI$24,18,FALSE))</f>
        <v/>
      </c>
      <c r="CD5" s="25" t="str">
        <f t="shared" si="19"/>
        <v/>
      </c>
      <c r="CE5" s="25" t="str">
        <f>IF($J5="","",VLOOKUP($J5,IndDomain_Wide!$A$2:$BI$24,19,FALSE))</f>
        <v/>
      </c>
      <c r="CF5" s="25" t="str">
        <f>IF($J5="","", VLOOKUP($J5,Indicator_Wide!$A$2:$BI$24,19,FALSE))</f>
        <v/>
      </c>
      <c r="CG5" s="25" t="str">
        <f t="shared" si="20"/>
        <v/>
      </c>
      <c r="CH5" s="25" t="str">
        <f>IF($J5="","",VLOOKUP($J5,IndDomain_Wide!$A$2:$BI$24,20,FALSE))</f>
        <v/>
      </c>
      <c r="CI5" s="25" t="str">
        <f>IF($J5="","", VLOOKUP($J5,Indicator_Wide!$A$2:$BI$24,20,FALSE))</f>
        <v/>
      </c>
      <c r="CJ5" s="25" t="str">
        <f t="shared" si="21"/>
        <v/>
      </c>
      <c r="CK5" s="25" t="str">
        <f>IF($J5="","",VLOOKUP($J5,IndDomain_Wide!$A$2:$BI$24,21,FALSE))</f>
        <v/>
      </c>
      <c r="CL5" s="25" t="str">
        <f>IF($J5="","", VLOOKUP($J5,Indicator_Wide!$A$2:$BI$24,21,FALSE))</f>
        <v/>
      </c>
      <c r="CM5" s="25" t="str">
        <f t="shared" si="22"/>
        <v/>
      </c>
      <c r="CN5" s="25" t="str">
        <f>IF($J5="","",VLOOKUP($J5,IndDomain_Wide!$A$2:$BI$24,22,FALSE))</f>
        <v/>
      </c>
      <c r="CO5" s="25" t="str">
        <f>IF($J5="","", VLOOKUP($J5,Indicator_Wide!$A$2:$BI$24,22,FALSE))</f>
        <v/>
      </c>
      <c r="CP5" s="25" t="str">
        <f t="shared" si="23"/>
        <v/>
      </c>
      <c r="CQ5" s="25" t="str">
        <f>IF($J5="","",VLOOKUP($J5,IndDomain_Wide!$A$2:$BI$24,23,FALSE))</f>
        <v/>
      </c>
      <c r="CR5" s="25" t="str">
        <f>IF($J5="","", VLOOKUP($J5,Indicator_Wide!$A$2:$BI$24,23,FALSE))</f>
        <v/>
      </c>
      <c r="CS5" s="25" t="str">
        <f t="shared" si="24"/>
        <v/>
      </c>
      <c r="CT5" s="25" t="str">
        <f>IF($J5="","",VLOOKUP($J5,IndDomain_Wide!$A$2:$BI$24,24,FALSE))</f>
        <v/>
      </c>
      <c r="CU5" s="25" t="str">
        <f>IF($J5="","", VLOOKUP($J5,Indicator_Wide!$A$2:$BI$24,24,FALSE))</f>
        <v/>
      </c>
      <c r="CV5" s="25" t="str">
        <f t="shared" si="25"/>
        <v/>
      </c>
      <c r="CW5" s="25" t="str">
        <f>IF($J5="","",VLOOKUP($J5,IndDomain_Wide!$A$2:$BI$24,25,FALSE))</f>
        <v/>
      </c>
      <c r="CX5" s="25" t="str">
        <f>IF($J5="","", VLOOKUP($J5,Indicator_Wide!$A$2:$BI$24,25,FALSE))</f>
        <v/>
      </c>
      <c r="CY5" s="25" t="str">
        <f t="shared" si="26"/>
        <v/>
      </c>
      <c r="CZ5" s="25" t="str">
        <f>IF($J5="","",VLOOKUP($J5,IndDomain_Wide!$A$2:$BI$24,26,FALSE))</f>
        <v/>
      </c>
      <c r="DA5" s="25" t="str">
        <f>IF($J5="","", VLOOKUP($J5,Indicator_Wide!$A$2:$BI$24,26,FALSE))</f>
        <v/>
      </c>
      <c r="DB5" s="25" t="str">
        <f t="shared" si="27"/>
        <v/>
      </c>
      <c r="DC5" s="25" t="str">
        <f>IF($J5="","",VLOOKUP($J5,IndDomain_Wide!$A$2:$BI$24,27,FALSE))</f>
        <v/>
      </c>
      <c r="DD5" s="25" t="str">
        <f>IF($J5="","", VLOOKUP($J5,Indicator_Wide!$A$2:$BI$17,27,FALSE))</f>
        <v/>
      </c>
      <c r="DE5" s="25" t="str">
        <f t="shared" si="28"/>
        <v/>
      </c>
      <c r="DF5" s="25" t="str">
        <f>IF($J5="","",VLOOKUP($J5,IndDomain_Wide!$A$2:$BI$24,28,FALSE))</f>
        <v/>
      </c>
      <c r="DG5" s="25" t="str">
        <f>IF($J5="","", VLOOKUP($J5,Indicator_Wide!$A$2:$BI$17,28,FALSE))</f>
        <v/>
      </c>
      <c r="DH5" s="25" t="str">
        <f t="shared" si="29"/>
        <v/>
      </c>
      <c r="DI5" s="25" t="str">
        <f>IF($J5="","",VLOOKUP($J5,IndDomain_Wide!$A$2:$BI$24,29,FALSE))</f>
        <v/>
      </c>
      <c r="DJ5" s="25" t="str">
        <f>IF($J5="","", VLOOKUP($J5,Indicator_Wide!$A$2:$BI$24,29,FALSE))</f>
        <v/>
      </c>
      <c r="DK5" s="25" t="str">
        <f t="shared" si="30"/>
        <v/>
      </c>
      <c r="DL5" s="25" t="str">
        <f>IF($J5="","",VLOOKUP($J5,IndDomain_Wide!$A$2:$BI$24,30,FALSE))</f>
        <v/>
      </c>
      <c r="DM5" s="25" t="str">
        <f>IF($J5="","", VLOOKUP($J5,Indicator_Wide!$A$2:$BI$24,30,FALSE))</f>
        <v/>
      </c>
      <c r="DN5" s="25" t="str">
        <f t="shared" si="31"/>
        <v/>
      </c>
      <c r="DO5" s="25" t="str">
        <f>IF($J5="","",VLOOKUP($J5,IndDomain_Wide!$A$2:$BI$24,31,FALSE))</f>
        <v/>
      </c>
      <c r="DP5" s="25" t="str">
        <f>IF($J5="","", VLOOKUP($J5,Indicator_Wide!$A$2:$BI$24,31,FALSE))</f>
        <v/>
      </c>
      <c r="DQ5" s="25" t="str">
        <f t="shared" si="32"/>
        <v/>
      </c>
      <c r="DR5" s="25" t="str">
        <f>IF($J5="","",VLOOKUP($J5,IndDomain_Wide!$A$2:$BI$24,32,FALSE))</f>
        <v/>
      </c>
      <c r="DS5" s="25" t="str">
        <f>IF($J5="","", VLOOKUP($J5,Indicator_Wide!$A$2:$BI$24,32,FALSE))</f>
        <v/>
      </c>
      <c r="DT5" s="25" t="str">
        <f t="shared" si="33"/>
        <v/>
      </c>
      <c r="DU5" s="25" t="str">
        <f>IF($J5="","",VLOOKUP($J5,IndDomain_Wide!$A$2:$BI$24,33,FALSE))</f>
        <v/>
      </c>
      <c r="DV5" s="25" t="str">
        <f>IF($J5="","", VLOOKUP($J5,Indicator_Wide!$A$2:$BI$24,33,FALSE))</f>
        <v/>
      </c>
      <c r="DW5" s="25" t="str">
        <f t="shared" si="34"/>
        <v/>
      </c>
      <c r="DX5" s="25" t="str">
        <f>IF($J5="","",VLOOKUP($J5,IndDomain_Wide!$A$2:$BI$24,34,FALSE))</f>
        <v/>
      </c>
      <c r="DY5" s="25" t="str">
        <f>IF($J5="","", VLOOKUP($J5,Indicator_Wide!$A$2:$BI$24,34,FALSE))</f>
        <v/>
      </c>
      <c r="DZ5" s="25" t="str">
        <f t="shared" si="35"/>
        <v/>
      </c>
      <c r="EA5" s="25" t="str">
        <f>IF($J5="","",VLOOKUP($J5,IndDomain_Wide!$A$2:$BI$24,35,FALSE))</f>
        <v/>
      </c>
      <c r="EB5" s="25" t="str">
        <f>IF($J5="","", VLOOKUP($J5,Indicator_Wide!$A$2:$BI$24,35,FALSE))</f>
        <v/>
      </c>
      <c r="EC5" s="25" t="str">
        <f t="shared" si="36"/>
        <v/>
      </c>
      <c r="ED5" s="25" t="str">
        <f>IF($J5="","",VLOOKUP($J5,IndDomain_Wide!$A$2:$BI$24,36,FALSE))</f>
        <v/>
      </c>
      <c r="EE5" s="25" t="str">
        <f>IF($J5="","", VLOOKUP($J5,Indicator_Wide!$A$2:$BI$24,36,FALSE))</f>
        <v/>
      </c>
      <c r="EF5" s="25" t="str">
        <f t="shared" si="37"/>
        <v/>
      </c>
      <c r="EG5" s="25" t="str">
        <f>IF($J5="","",VLOOKUP($J5,IndDomain_Wide!$A$2:$BI$24,37,FALSE))</f>
        <v/>
      </c>
      <c r="EH5" s="25" t="str">
        <f>IF($J5="","", VLOOKUP($J5,Indicator_Wide!$A$2:$BI$24,37,FALSE))</f>
        <v/>
      </c>
      <c r="EI5" s="25" t="str">
        <f t="shared" si="38"/>
        <v/>
      </c>
      <c r="EJ5" s="25" t="str">
        <f>IF($J5="","",VLOOKUP($J5,IndDomain_Wide!$A$2:$BI$24,38,FALSE))</f>
        <v/>
      </c>
      <c r="EK5" s="25" t="str">
        <f>IF($J5="","", VLOOKUP($J5,Indicator_Wide!$A$2:$BI$24,38,FALSE))</f>
        <v/>
      </c>
      <c r="EL5" s="25" t="str">
        <f t="shared" si="39"/>
        <v/>
      </c>
      <c r="EM5" s="25" t="str">
        <f>IF($J5="","",VLOOKUP($J5,IndDomain_Wide!$A$2:$BI$24,39,FALSE))</f>
        <v/>
      </c>
      <c r="EN5" s="25" t="str">
        <f>IF($J5="","", VLOOKUP($J5,Indicator_Wide!$A$2:$BI$24,39,FALSE))</f>
        <v/>
      </c>
      <c r="EO5" s="25" t="str">
        <f t="shared" si="40"/>
        <v/>
      </c>
      <c r="EP5" s="25" t="str">
        <f>IF($J5="","",VLOOKUP($J5,IndDomain_Wide!$A$2:$BI$24,40,FALSE))</f>
        <v/>
      </c>
      <c r="EQ5" s="25" t="str">
        <f>IF($J5="","", VLOOKUP($J5,Indicator_Wide!$A$2:$BI$24,40,FALSE))</f>
        <v/>
      </c>
      <c r="ER5" s="25" t="str">
        <f t="shared" si="41"/>
        <v/>
      </c>
      <c r="ES5" s="25" t="str">
        <f>IF($J5="","",VLOOKUP($J5,IndDomain_Wide!$A$2:$BI$24,41,FALSE))</f>
        <v/>
      </c>
      <c r="ET5" s="25" t="str">
        <f>IF($J5="","", VLOOKUP($J5,Indicator_Wide!$A$2:$BI$24,41,FALSE))</f>
        <v/>
      </c>
      <c r="EU5" s="25" t="str">
        <f t="shared" si="42"/>
        <v/>
      </c>
      <c r="EV5" s="25" t="str">
        <f>IF($J5="","",VLOOKUP($J5,IndDomain_Wide!$A$2:$BI$24,42,FALSE))</f>
        <v/>
      </c>
      <c r="EW5" s="25" t="str">
        <f>IF($J5="","", VLOOKUP($J5,Indicator_Wide!$A$2:$BI$24,42,FALSE))</f>
        <v/>
      </c>
      <c r="EX5" s="25" t="str">
        <f t="shared" si="43"/>
        <v/>
      </c>
      <c r="EY5" s="25" t="str">
        <f>IF($J5="","",VLOOKUP($J5,IndDomain_Wide!$A$2:$BI$24,43,FALSE))</f>
        <v/>
      </c>
      <c r="EZ5" s="25" t="str">
        <f>IF($J5="","", VLOOKUP($J5,Indicator_Wide!$A$2:$BI$24,43,FALSE))</f>
        <v/>
      </c>
      <c r="FA5" s="25" t="str">
        <f t="shared" si="44"/>
        <v/>
      </c>
      <c r="FB5" s="25" t="str">
        <f>IF($J5="","",VLOOKUP($J5,IndDomain_Wide!$A$2:$BI$24,44,FALSE))</f>
        <v/>
      </c>
      <c r="FC5" s="25" t="str">
        <f>IF($J5="","", VLOOKUP($J5,Indicator_Wide!$A$2:$BI$24,44,FALSE))</f>
        <v/>
      </c>
      <c r="FD5" s="25" t="str">
        <f t="shared" si="45"/>
        <v/>
      </c>
      <c r="FE5" s="25" t="str">
        <f>IF($J5="","",VLOOKUP($J5,IndDomain_Wide!$A$2:$BI$24,45,FALSE))</f>
        <v/>
      </c>
      <c r="FF5" s="25" t="str">
        <f>IF($J5="","", VLOOKUP($J5,Indicator_Wide!$A$2:$BI$24,45,FALSE))</f>
        <v/>
      </c>
      <c r="FG5" s="25" t="str">
        <f t="shared" si="46"/>
        <v/>
      </c>
      <c r="FH5" s="25" t="str">
        <f>IF($J5="","",VLOOKUP($J5,IndDomain_Wide!$A$2:$BI$24,46,FALSE))</f>
        <v/>
      </c>
      <c r="FI5" s="25" t="str">
        <f>IF($J5="","", VLOOKUP($J5,Indicator_Wide!$A$2:$BI$24,46,FALSE))</f>
        <v/>
      </c>
      <c r="FJ5" s="25" t="str">
        <f t="shared" si="47"/>
        <v/>
      </c>
      <c r="FK5" s="25" t="str">
        <f>IF($J5="","",VLOOKUP($J5,IndDomain_Wide!$A$2:$BI$24,47,FALSE))</f>
        <v/>
      </c>
      <c r="FL5" s="25" t="str">
        <f>IF($J5="","", VLOOKUP($J5,Indicator_Wide!$A$2:$BI$24,47,FALSE))</f>
        <v/>
      </c>
      <c r="FM5" s="25" t="str">
        <f t="shared" si="48"/>
        <v/>
      </c>
      <c r="FN5" s="25" t="str">
        <f>IF($J5="","",VLOOKUP($J5,IndDomain_Wide!$A$2:$BI$24,48,FALSE))</f>
        <v/>
      </c>
      <c r="FO5" s="25" t="str">
        <f>IF($J5="","", VLOOKUP($J5,Indicator_Wide!$A$2:$BI$24,48,FALSE))</f>
        <v/>
      </c>
      <c r="FP5" s="25" t="str">
        <f t="shared" si="49"/>
        <v/>
      </c>
      <c r="FQ5" s="25" t="str">
        <f>IF($J5="","",VLOOKUP($J5,IndDomain_Wide!$A$2:$BI$24,49,FALSE))</f>
        <v/>
      </c>
      <c r="FR5" s="25" t="str">
        <f>IF($J5="","", VLOOKUP($J5,Indicator_Wide!$A$2:$BI$24,49,FALSE))</f>
        <v/>
      </c>
      <c r="FS5" s="25" t="str">
        <f t="shared" si="50"/>
        <v/>
      </c>
      <c r="FT5" s="25" t="str">
        <f>IF($J5="","",VLOOKUP($J5,IndDomain_Wide!$A$2:$BI$24,50,FALSE))</f>
        <v/>
      </c>
      <c r="FU5" s="25" t="str">
        <f>IF($J5="","", VLOOKUP($J5,Indicator_Wide!$A$2:$BI$24,50,FALSE))</f>
        <v/>
      </c>
      <c r="FV5" s="25" t="str">
        <f t="shared" si="51"/>
        <v/>
      </c>
      <c r="FW5" s="25" t="str">
        <f>IF($J5="","",VLOOKUP($J5,IndDomain_Wide!$A$2:$BI$24,51,FALSE))</f>
        <v/>
      </c>
      <c r="FX5" s="25" t="str">
        <f>IF($J5="","", VLOOKUP($J5,Indicator_Wide!$A$2:$BI$24,51,FALSE))</f>
        <v/>
      </c>
      <c r="FY5" s="25" t="str">
        <f t="shared" si="52"/>
        <v/>
      </c>
      <c r="FZ5" s="25" t="str">
        <f>IF($J5="","",VLOOKUP($J5,IndDomain_Wide!$A$2:$BI$24,52,FALSE))</f>
        <v/>
      </c>
      <c r="GA5" s="25" t="str">
        <f>IF($J5="","", VLOOKUP($J5,Indicator_Wide!$A$2:$BI$24,52,FALSE))</f>
        <v/>
      </c>
      <c r="GB5" s="25" t="str">
        <f t="shared" si="53"/>
        <v/>
      </c>
      <c r="GC5" s="25" t="str">
        <f>IF($J5="","",VLOOKUP($J5,IndDomain_Wide!$A$2:$BI$24,53,FALSE))</f>
        <v/>
      </c>
      <c r="GD5" s="25" t="str">
        <f>IF($J5="","", VLOOKUP($J5,Indicator_Wide!$A$2:$BI$24,53,FALSE))</f>
        <v/>
      </c>
      <c r="GE5" s="25" t="str">
        <f t="shared" si="54"/>
        <v/>
      </c>
      <c r="GF5" s="25" t="str">
        <f>IF($J5="","",VLOOKUP($J5,IndDomain_Wide!$A$2:$BI$24,54,FALSE))</f>
        <v/>
      </c>
      <c r="GG5" s="25" t="str">
        <f>IF($J5="","", VLOOKUP($J5,Indicator_Wide!$A$2:$BI$24,54,FALSE))</f>
        <v/>
      </c>
      <c r="GH5" s="25" t="str">
        <f t="shared" si="55"/>
        <v/>
      </c>
      <c r="GI5" s="25" t="str">
        <f>IF($J5="","",VLOOKUP($J5,IndDomain_Wide!$A$2:$BI$24,55,FALSE))</f>
        <v/>
      </c>
      <c r="GJ5" s="25" t="str">
        <f>IF($J5="","", VLOOKUP($J5,Indicator_Wide!$A$2:$BI$24,55,FALSE))</f>
        <v/>
      </c>
      <c r="GK5" s="25" t="str">
        <f t="shared" si="56"/>
        <v/>
      </c>
      <c r="GL5" s="25" t="str">
        <f>IF($J5="","",VLOOKUP($J5,IndDomain_Wide!$A$2:$BI$24,56,FALSE))</f>
        <v/>
      </c>
      <c r="GM5" s="25" t="str">
        <f>IF($J5="","", VLOOKUP($J5,Indicator_Wide!$A$2:$BI$24,56,FALSE))</f>
        <v/>
      </c>
      <c r="GN5" s="25" t="str">
        <f t="shared" si="57"/>
        <v/>
      </c>
      <c r="GO5" s="25" t="str">
        <f>IF($J5="","",VLOOKUP($J5,IndDomain_Wide!$A$2:$BI$24,57,FALSE))</f>
        <v/>
      </c>
      <c r="GP5" s="25" t="str">
        <f>IF($J5="","", VLOOKUP($J5,Indicator_Wide!$A$2:$BI$24,57,FALSE))</f>
        <v/>
      </c>
      <c r="GQ5" s="25" t="str">
        <f t="shared" si="58"/>
        <v/>
      </c>
      <c r="GR5" s="25" t="str">
        <f>IF($J5="","",VLOOKUP($J5,IndDomain_Wide!$A$2:$BI$24,58,FALSE))</f>
        <v/>
      </c>
      <c r="GS5" s="25" t="str">
        <f>IF($J5="","", VLOOKUP($J5,Indicator_Wide!$A$2:$BI$24,58,FALSE))</f>
        <v/>
      </c>
      <c r="GT5" s="25" t="str">
        <f t="shared" si="59"/>
        <v/>
      </c>
      <c r="GU5" s="25" t="str">
        <f>IF($J5="","",VLOOKUP($J5,IndDomain_Wide!$A$2:$BI$24,59,FALSE))</f>
        <v/>
      </c>
      <c r="GV5" s="25" t="str">
        <f>IF($J5="","", VLOOKUP($J5,Indicator_Wide!$A$2:$BI$24,59,FALSE))</f>
        <v/>
      </c>
      <c r="GW5" s="25" t="str">
        <f t="shared" si="60"/>
        <v/>
      </c>
      <c r="GX5" s="25" t="str">
        <f>IF($J5="","",VLOOKUP($J5,IndDomain_Wide!$A$2:$BI$24,60,FALSE))</f>
        <v/>
      </c>
      <c r="GY5" s="25" t="str">
        <f>IF($J5="","", VLOOKUP($J5,Indicator_Wide!$A$2:$BI$24,60,FALSE))</f>
        <v/>
      </c>
      <c r="GZ5" s="25" t="str">
        <f t="shared" si="61"/>
        <v/>
      </c>
      <c r="HA5" s="25" t="str">
        <f>IF($J5="","",VLOOKUP($J5,IndDomain_Wide!$A$2:$BI$24,61,FALSE))</f>
        <v/>
      </c>
      <c r="HB5" s="25" t="str">
        <f>IF($J5="","", VLOOKUP($J5,Indicator_Wide!$A$2:$BI$24,61,FALSE))</f>
        <v/>
      </c>
      <c r="HC5" s="25" t="str">
        <f t="shared" si="62"/>
        <v/>
      </c>
      <c r="HD5" s="25"/>
      <c r="HE5" s="25"/>
    </row>
    <row r="6" spans="1:213" x14ac:dyDescent="0.25">
      <c r="A6" s="24"/>
      <c r="B6" s="25"/>
      <c r="C6" s="25"/>
      <c r="D6" s="25"/>
      <c r="E6" s="25"/>
      <c r="F6" s="25"/>
      <c r="G6" s="25"/>
      <c r="H6" s="25"/>
      <c r="I6" s="25"/>
      <c r="J6" s="25"/>
      <c r="K6" s="25" t="str">
        <f>IF($J6="","", VLOOKUP($J6,Domain_Wide!$A$2:$M$24,2,FALSE))</f>
        <v/>
      </c>
      <c r="L6" s="25" t="str">
        <f>IF($J6="","", VLOOKUP($J6,Domain_Wide!$A$2:$M$24,3,FALSE))</f>
        <v/>
      </c>
      <c r="M6" s="25" t="str">
        <f t="shared" si="63"/>
        <v/>
      </c>
      <c r="N6" s="25" t="str">
        <f>IF($J6="","", VLOOKUP($J6,Domain_Wide!$A$2:$M$24,4,FALSE))</f>
        <v/>
      </c>
      <c r="O6" s="25" t="str">
        <f>IF($J6="","", VLOOKUP($J6,Domain_Wide!$A$2:$M$24,5,FALSE))</f>
        <v/>
      </c>
      <c r="P6" s="25" t="str">
        <f t="shared" si="64"/>
        <v/>
      </c>
      <c r="Q6" s="25" t="str">
        <f>IF($J6="","", VLOOKUP($J6,Domain_Wide!$A$2:$M$24,6,FALSE))</f>
        <v/>
      </c>
      <c r="R6" s="25" t="str">
        <f>IF($J6="","", VLOOKUP($J6,Domain_Wide!$A$2:$M$24,7,FALSE))</f>
        <v/>
      </c>
      <c r="S6" s="25" t="str">
        <f t="shared" si="0"/>
        <v/>
      </c>
      <c r="T6" s="25" t="str">
        <f>IF($J6="","", VLOOKUP($J6,Domain_Wide!$A$2:$M$24,8,FALSE))</f>
        <v/>
      </c>
      <c r="U6" s="25" t="str">
        <f>IF($J6="","", VLOOKUP($J6,Domain_Wide!$A$2:$M$24,9,FALSE))</f>
        <v/>
      </c>
      <c r="V6" s="25" t="str">
        <f t="shared" si="1"/>
        <v/>
      </c>
      <c r="W6" s="25" t="str">
        <f>IF($J6="","", VLOOKUP($J6,Domain_Wide!$A$2:$M$24,10,FALSE))</f>
        <v/>
      </c>
      <c r="X6" s="25" t="str">
        <f>IF($J6="","", VLOOKUP($J6,Domain_Wide!$A$2:$M$24,11,FALSE))</f>
        <v/>
      </c>
      <c r="Y6" s="25" t="str">
        <f t="shared" si="2"/>
        <v/>
      </c>
      <c r="Z6" s="25" t="str">
        <f>IF($J6="","", VLOOKUP($J6,Domain_Wide!$A$2:$M$24,12,FALSE))</f>
        <v/>
      </c>
      <c r="AA6" s="25" t="str">
        <f>IF($J6="","", VLOOKUP($J6,Domain_Wide!$A$2:$M$24,13,FALSE))</f>
        <v/>
      </c>
      <c r="AB6" s="25" t="str">
        <f t="shared" si="3"/>
        <v/>
      </c>
      <c r="AC6" s="25" t="str">
        <f>IF($J6="","", VLOOKUP($J6,Domain_Wide!$A$2:$N$24,14,FALSE))</f>
        <v/>
      </c>
      <c r="AD6" s="25" t="str">
        <f>IF($J6="","", VLOOKUP($J6,Domain_Wide!$A$2:$P$24,15,FALSE))</f>
        <v/>
      </c>
      <c r="AE6" s="25"/>
      <c r="AF6" s="25" t="str">
        <f>IF($J6="","",VLOOKUP($J6,IndDomain_Wide!$A$2:$BI$24,2,FALSE))</f>
        <v/>
      </c>
      <c r="AG6" s="25" t="str">
        <f>IF($J6="","",VLOOKUP($J6,Indicator_Wide!$A$2:$BI$24,2,FALSE))</f>
        <v/>
      </c>
      <c r="AH6" s="25" t="str">
        <f t="shared" si="65"/>
        <v/>
      </c>
      <c r="AI6" s="25" t="str">
        <f>IF($J6="","",VLOOKUP($J6,IndDomain_Wide!$A$2:$BI$24,3,FALSE))</f>
        <v/>
      </c>
      <c r="AJ6" s="25" t="str">
        <f>IF($J6="","", VLOOKUP($J6,Indicator_Wide!$A$2:$BI$24,3,FALSE))</f>
        <v/>
      </c>
      <c r="AK6" s="25" t="str">
        <f t="shared" si="4"/>
        <v/>
      </c>
      <c r="AL6" s="25" t="str">
        <f>IF($J6="","",VLOOKUP($J6,IndDomain_Wide!$A$2:$BI$24,4,FALSE))</f>
        <v/>
      </c>
      <c r="AM6" s="25" t="str">
        <f>IF($J6="","", VLOOKUP($J6,Indicator_Wide!$A$2:$BI$24,4,FALSE))</f>
        <v/>
      </c>
      <c r="AN6" s="25" t="str">
        <f t="shared" si="5"/>
        <v/>
      </c>
      <c r="AO6" s="25" t="str">
        <f>IF($J6="","",VLOOKUP($J6,IndDomain_Wide!$A$2:$BI$24,5,FALSE))</f>
        <v/>
      </c>
      <c r="AP6" s="25" t="str">
        <f>IF($J6="","", VLOOKUP($J6,Indicator_Wide!$A$2:$BI$24,5,FALSE))</f>
        <v/>
      </c>
      <c r="AQ6" s="25" t="str">
        <f t="shared" si="6"/>
        <v/>
      </c>
      <c r="AR6" s="25" t="str">
        <f>IF($J6="","",VLOOKUP($J6,IndDomain_Wide!$A$2:$BI$24,6,FALSE))</f>
        <v/>
      </c>
      <c r="AS6" s="25" t="str">
        <f>IF($J6="","", VLOOKUP($J6,Indicator_Wide!$A$2:$BI$24,6,FALSE))</f>
        <v/>
      </c>
      <c r="AT6" s="25" t="str">
        <f t="shared" si="7"/>
        <v/>
      </c>
      <c r="AU6" s="25" t="str">
        <f>IF($J6="","",VLOOKUP($J6,IndDomain_Wide!$A$2:$BI$24,7,FALSE))</f>
        <v/>
      </c>
      <c r="AV6" s="25" t="str">
        <f>IF($J6="","", VLOOKUP($J6,Indicator_Wide!$A$2:$BI$24,7,FALSE))</f>
        <v/>
      </c>
      <c r="AW6" s="25" t="str">
        <f t="shared" si="8"/>
        <v/>
      </c>
      <c r="AX6" s="25" t="str">
        <f>IF($J6="","",VLOOKUP($J6,IndDomain_Wide!$A$2:$BI$24,8,FALSE))</f>
        <v/>
      </c>
      <c r="AY6" s="25" t="str">
        <f>IF($J6="","", VLOOKUP($J6,Indicator_Wide!$A$2:$BI$24,8,FALSE))</f>
        <v/>
      </c>
      <c r="AZ6" s="25" t="str">
        <f t="shared" si="9"/>
        <v/>
      </c>
      <c r="BA6" s="25" t="str">
        <f>IF($J6="","",VLOOKUP($J6,IndDomain_Wide!$A$2:$BI$26,9,FALSE))</f>
        <v/>
      </c>
      <c r="BB6" s="25" t="str">
        <f>IF($J6="","", VLOOKUP($J6,Indicator_Wide!$A$2:$BI$24,9,FALSE))</f>
        <v/>
      </c>
      <c r="BC6" s="25" t="str">
        <f t="shared" si="10"/>
        <v/>
      </c>
      <c r="BD6" s="25" t="str">
        <f>IF($J6="","",VLOOKUP($J6,IndDomain_Wide!$A$2:$BI$24,10,FALSE))</f>
        <v/>
      </c>
      <c r="BE6" s="25" t="str">
        <f>IF($J6="","", VLOOKUP($J6,Indicator_Wide!$A$2:$BI$24,10,FALSE))</f>
        <v/>
      </c>
      <c r="BF6" s="25" t="str">
        <f t="shared" si="11"/>
        <v/>
      </c>
      <c r="BG6" s="25" t="str">
        <f>IF($J6="","",VLOOKUP($J6,IndDomain_Wide!$A$2:$BI$24,11,FALSE))</f>
        <v/>
      </c>
      <c r="BH6" s="25" t="str">
        <f>IF($J6="","", VLOOKUP($J6,Indicator_Wide!$A$2:$BI$24,11,FALSE))</f>
        <v/>
      </c>
      <c r="BI6" s="25" t="str">
        <f t="shared" si="12"/>
        <v/>
      </c>
      <c r="BJ6" s="25" t="str">
        <f>IF($J6="","",VLOOKUP($J6,IndDomain_Wide!$A$2:$BI$24,12,FALSE))</f>
        <v/>
      </c>
      <c r="BK6" s="25" t="str">
        <f>IF($J6="","", VLOOKUP($J6,Indicator_Wide!$A$2:$BI$24,12,FALSE))</f>
        <v/>
      </c>
      <c r="BL6" s="25" t="str">
        <f t="shared" si="13"/>
        <v/>
      </c>
      <c r="BM6" s="25" t="str">
        <f>IF($J6="","",VLOOKUP($J6,IndDomain_Wide!$A$2:$BI$24,13,FALSE))</f>
        <v/>
      </c>
      <c r="BN6" s="25" t="str">
        <f>IF($J6="","", VLOOKUP($J6,Indicator_Wide!$A$2:$BI$24,13,FALSE))</f>
        <v/>
      </c>
      <c r="BO6" s="25" t="str">
        <f t="shared" si="14"/>
        <v/>
      </c>
      <c r="BP6" s="25" t="str">
        <f>IF($J6="","",VLOOKUP($J6,IndDomain_Wide!$A$2:$BI$24,14,FALSE))</f>
        <v/>
      </c>
      <c r="BQ6" s="25" t="str">
        <f>IF($J6="","", VLOOKUP($J6,Indicator_Wide!$A$2:$BI$24,14,FALSE))</f>
        <v/>
      </c>
      <c r="BR6" s="25" t="str">
        <f t="shared" si="15"/>
        <v/>
      </c>
      <c r="BS6" s="25" t="str">
        <f>IF($J6="","",VLOOKUP($J6,IndDomain_Wide!$A$2:$BI$24,15,FALSE))</f>
        <v/>
      </c>
      <c r="BT6" s="25" t="str">
        <f>IF($J6="","", VLOOKUP($J6,Indicator_Wide!$A$2:$BI$24,15,FALSE))</f>
        <v/>
      </c>
      <c r="BU6" s="25" t="str">
        <f t="shared" si="16"/>
        <v/>
      </c>
      <c r="BV6" s="25" t="str">
        <f>IF($J6="","",VLOOKUP($J6,IndDomain_Wide!$A$2:$BI$24,16,FALSE))</f>
        <v/>
      </c>
      <c r="BW6" s="25" t="str">
        <f>IF($J6="","", VLOOKUP($J6,Indicator_Wide!$A$2:$BI$24,16,FALSE))</f>
        <v/>
      </c>
      <c r="BX6" s="25" t="str">
        <f t="shared" si="17"/>
        <v/>
      </c>
      <c r="BY6" s="25" t="str">
        <f>IF($J6="","",VLOOKUP($J6,IndDomain_Wide!$A$2:$BI$24,17,FALSE))</f>
        <v/>
      </c>
      <c r="BZ6" s="25" t="str">
        <f>IF($J6="","", VLOOKUP($J6,Indicator_Wide!$A$2:$BI$24,17,FALSE))</f>
        <v/>
      </c>
      <c r="CA6" s="25" t="str">
        <f t="shared" si="18"/>
        <v/>
      </c>
      <c r="CB6" s="25" t="str">
        <f>IF($J6="","",VLOOKUP($J6,IndDomain_Wide!$A$2:$BI$24,18,FALSE))</f>
        <v/>
      </c>
      <c r="CC6" s="25" t="str">
        <f>IF($J6="","", VLOOKUP($J6,Indicator_Wide!$A$2:$BI$24,18,FALSE))</f>
        <v/>
      </c>
      <c r="CD6" s="25" t="str">
        <f t="shared" si="19"/>
        <v/>
      </c>
      <c r="CE6" s="25" t="str">
        <f>IF($J6="","",VLOOKUP($J6,IndDomain_Wide!$A$2:$BI$24,19,FALSE))</f>
        <v/>
      </c>
      <c r="CF6" s="25" t="str">
        <f>IF($J6="","", VLOOKUP($J6,Indicator_Wide!$A$2:$BI$24,19,FALSE))</f>
        <v/>
      </c>
      <c r="CG6" s="25" t="str">
        <f t="shared" si="20"/>
        <v/>
      </c>
      <c r="CH6" s="25" t="str">
        <f>IF($J6="","",VLOOKUP($J6,IndDomain_Wide!$A$2:$BI$24,20,FALSE))</f>
        <v/>
      </c>
      <c r="CI6" s="25" t="str">
        <f>IF($J6="","", VLOOKUP($J6,Indicator_Wide!$A$2:$BI$24,20,FALSE))</f>
        <v/>
      </c>
      <c r="CJ6" s="25" t="str">
        <f t="shared" si="21"/>
        <v/>
      </c>
      <c r="CK6" s="25" t="str">
        <f>IF($J6="","",VLOOKUP($J6,IndDomain_Wide!$A$2:$BI$24,21,FALSE))</f>
        <v/>
      </c>
      <c r="CL6" s="25" t="str">
        <f>IF($J6="","", VLOOKUP($J6,Indicator_Wide!$A$2:$BI$24,21,FALSE))</f>
        <v/>
      </c>
      <c r="CM6" s="25" t="str">
        <f t="shared" si="22"/>
        <v/>
      </c>
      <c r="CN6" s="25" t="str">
        <f>IF($J6="","",VLOOKUP($J6,IndDomain_Wide!$A$2:$BI$24,22,FALSE))</f>
        <v/>
      </c>
      <c r="CO6" s="25" t="str">
        <f>IF($J6="","", VLOOKUP($J6,Indicator_Wide!$A$2:$BI$24,22,FALSE))</f>
        <v/>
      </c>
      <c r="CP6" s="25" t="str">
        <f t="shared" si="23"/>
        <v/>
      </c>
      <c r="CQ6" s="25" t="str">
        <f>IF($J6="","",VLOOKUP($J6,IndDomain_Wide!$A$2:$BI$24,23,FALSE))</f>
        <v/>
      </c>
      <c r="CR6" s="25" t="str">
        <f>IF($J6="","", VLOOKUP($J6,Indicator_Wide!$A$2:$BI$24,23,FALSE))</f>
        <v/>
      </c>
      <c r="CS6" s="25" t="str">
        <f t="shared" si="24"/>
        <v/>
      </c>
      <c r="CT6" s="25" t="str">
        <f>IF($J6="","",VLOOKUP($J6,IndDomain_Wide!$A$2:$BI$24,24,FALSE))</f>
        <v/>
      </c>
      <c r="CU6" s="25" t="str">
        <f>IF($J6="","", VLOOKUP($J6,Indicator_Wide!$A$2:$BI$24,24,FALSE))</f>
        <v/>
      </c>
      <c r="CV6" s="25" t="str">
        <f t="shared" si="25"/>
        <v/>
      </c>
      <c r="CW6" s="25" t="str">
        <f>IF($J6="","",VLOOKUP($J6,IndDomain_Wide!$A$2:$BI$24,25,FALSE))</f>
        <v/>
      </c>
      <c r="CX6" s="25" t="str">
        <f>IF($J6="","", VLOOKUP($J6,Indicator_Wide!$A$2:$BI$24,25,FALSE))</f>
        <v/>
      </c>
      <c r="CY6" s="25" t="str">
        <f t="shared" si="26"/>
        <v/>
      </c>
      <c r="CZ6" s="25" t="str">
        <f>IF($J6="","",VLOOKUP($J6,IndDomain_Wide!$A$2:$BI$24,26,FALSE))</f>
        <v/>
      </c>
      <c r="DA6" s="25" t="str">
        <f>IF($J6="","", VLOOKUP($J6,Indicator_Wide!$A$2:$BI$24,26,FALSE))</f>
        <v/>
      </c>
      <c r="DB6" s="25" t="str">
        <f t="shared" si="27"/>
        <v/>
      </c>
      <c r="DC6" s="25" t="str">
        <f>IF($J6="","",VLOOKUP($J6,IndDomain_Wide!$A$2:$BI$24,27,FALSE))</f>
        <v/>
      </c>
      <c r="DD6" s="25" t="str">
        <f>IF($J6="","", VLOOKUP($J6,Indicator_Wide!$A$2:$BI$17,27,FALSE))</f>
        <v/>
      </c>
      <c r="DE6" s="25" t="str">
        <f t="shared" si="28"/>
        <v/>
      </c>
      <c r="DF6" s="25" t="str">
        <f>IF($J6="","",VLOOKUP($J6,IndDomain_Wide!$A$2:$BI$24,28,FALSE))</f>
        <v/>
      </c>
      <c r="DG6" s="25" t="str">
        <f>IF($J6="","", VLOOKUP($J6,Indicator_Wide!$A$2:$BI$17,28,FALSE))</f>
        <v/>
      </c>
      <c r="DH6" s="25" t="str">
        <f t="shared" si="29"/>
        <v/>
      </c>
      <c r="DI6" s="25" t="str">
        <f>IF($J6="","",VLOOKUP($J6,IndDomain_Wide!$A$2:$BI$24,29,FALSE))</f>
        <v/>
      </c>
      <c r="DJ6" s="25" t="str">
        <f>IF($J6="","", VLOOKUP($J6,Indicator_Wide!$A$2:$BI$24,29,FALSE))</f>
        <v/>
      </c>
      <c r="DK6" s="25" t="str">
        <f t="shared" si="30"/>
        <v/>
      </c>
      <c r="DL6" s="25" t="str">
        <f>IF($J6="","",VLOOKUP($J6,IndDomain_Wide!$A$2:$BI$24,30,FALSE))</f>
        <v/>
      </c>
      <c r="DM6" s="25" t="str">
        <f>IF($J6="","", VLOOKUP($J6,Indicator_Wide!$A$2:$BI$24,30,FALSE))</f>
        <v/>
      </c>
      <c r="DN6" s="25" t="str">
        <f t="shared" si="31"/>
        <v/>
      </c>
      <c r="DO6" s="25" t="str">
        <f>IF($J6="","",VLOOKUP($J6,IndDomain_Wide!$A$2:$BI$24,31,FALSE))</f>
        <v/>
      </c>
      <c r="DP6" s="25" t="str">
        <f>IF($J6="","", VLOOKUP($J6,Indicator_Wide!$A$2:$BI$24,31,FALSE))</f>
        <v/>
      </c>
      <c r="DQ6" s="25" t="str">
        <f t="shared" si="32"/>
        <v/>
      </c>
      <c r="DR6" s="25" t="str">
        <f>IF($J6="","",VLOOKUP($J6,IndDomain_Wide!$A$2:$BI$24,32,FALSE))</f>
        <v/>
      </c>
      <c r="DS6" s="25" t="str">
        <f>IF($J6="","", VLOOKUP($J6,Indicator_Wide!$A$2:$BI$24,32,FALSE))</f>
        <v/>
      </c>
      <c r="DT6" s="25" t="str">
        <f t="shared" si="33"/>
        <v/>
      </c>
      <c r="DU6" s="25" t="str">
        <f>IF($J6="","",VLOOKUP($J6,IndDomain_Wide!$A$2:$BI$24,33,FALSE))</f>
        <v/>
      </c>
      <c r="DV6" s="25" t="str">
        <f>IF($J6="","", VLOOKUP($J6,Indicator_Wide!$A$2:$BI$24,33,FALSE))</f>
        <v/>
      </c>
      <c r="DW6" s="25" t="str">
        <f t="shared" si="34"/>
        <v/>
      </c>
      <c r="DX6" s="25" t="str">
        <f>IF($J6="","",VLOOKUP($J6,IndDomain_Wide!$A$2:$BI$24,34,FALSE))</f>
        <v/>
      </c>
      <c r="DY6" s="25" t="str">
        <f>IF($J6="","", VLOOKUP($J6,Indicator_Wide!$A$2:$BI$24,34,FALSE))</f>
        <v/>
      </c>
      <c r="DZ6" s="25" t="str">
        <f t="shared" si="35"/>
        <v/>
      </c>
      <c r="EA6" s="25" t="str">
        <f>IF($J6="","",VLOOKUP($J6,IndDomain_Wide!$A$2:$BI$24,35,FALSE))</f>
        <v/>
      </c>
      <c r="EB6" s="25" t="str">
        <f>IF($J6="","", VLOOKUP($J6,Indicator_Wide!$A$2:$BI$24,35,FALSE))</f>
        <v/>
      </c>
      <c r="EC6" s="25" t="str">
        <f t="shared" si="36"/>
        <v/>
      </c>
      <c r="ED6" s="25" t="str">
        <f>IF($J6="","",VLOOKUP($J6,IndDomain_Wide!$A$2:$BI$24,36,FALSE))</f>
        <v/>
      </c>
      <c r="EE6" s="25" t="str">
        <f>IF($J6="","", VLOOKUP($J6,Indicator_Wide!$A$2:$BI$24,36,FALSE))</f>
        <v/>
      </c>
      <c r="EF6" s="25" t="str">
        <f t="shared" si="37"/>
        <v/>
      </c>
      <c r="EG6" s="25" t="str">
        <f>IF($J6="","",VLOOKUP($J6,IndDomain_Wide!$A$2:$BI$24,37,FALSE))</f>
        <v/>
      </c>
      <c r="EH6" s="25" t="str">
        <f>IF($J6="","", VLOOKUP($J6,Indicator_Wide!$A$2:$BI$24,37,FALSE))</f>
        <v/>
      </c>
      <c r="EI6" s="25" t="str">
        <f t="shared" si="38"/>
        <v/>
      </c>
      <c r="EJ6" s="25" t="str">
        <f>IF($J6="","",VLOOKUP($J6,IndDomain_Wide!$A$2:$BI$24,38,FALSE))</f>
        <v/>
      </c>
      <c r="EK6" s="25" t="str">
        <f>IF($J6="","", VLOOKUP($J6,Indicator_Wide!$A$2:$BI$24,38,FALSE))</f>
        <v/>
      </c>
      <c r="EL6" s="25" t="str">
        <f t="shared" si="39"/>
        <v/>
      </c>
      <c r="EM6" s="25" t="str">
        <f>IF($J6="","",VLOOKUP($J6,IndDomain_Wide!$A$2:$BI$24,39,FALSE))</f>
        <v/>
      </c>
      <c r="EN6" s="25" t="str">
        <f>IF($J6="","", VLOOKUP($J6,Indicator_Wide!$A$2:$BI$24,39,FALSE))</f>
        <v/>
      </c>
      <c r="EO6" s="25" t="str">
        <f t="shared" si="40"/>
        <v/>
      </c>
      <c r="EP6" s="25" t="str">
        <f>IF($J6="","",VLOOKUP($J6,IndDomain_Wide!$A$2:$BI$24,40,FALSE))</f>
        <v/>
      </c>
      <c r="EQ6" s="25" t="str">
        <f>IF($J6="","", VLOOKUP($J6,Indicator_Wide!$A$2:$BI$24,40,FALSE))</f>
        <v/>
      </c>
      <c r="ER6" s="25" t="str">
        <f t="shared" si="41"/>
        <v/>
      </c>
      <c r="ES6" s="25" t="str">
        <f>IF($J6="","",VLOOKUP($J6,IndDomain_Wide!$A$2:$BI$24,41,FALSE))</f>
        <v/>
      </c>
      <c r="ET6" s="25" t="str">
        <f>IF($J6="","", VLOOKUP($J6,Indicator_Wide!$A$2:$BI$24,41,FALSE))</f>
        <v/>
      </c>
      <c r="EU6" s="25" t="str">
        <f t="shared" si="42"/>
        <v/>
      </c>
      <c r="EV6" s="25" t="str">
        <f>IF($J6="","",VLOOKUP($J6,IndDomain_Wide!$A$2:$BI$24,42,FALSE))</f>
        <v/>
      </c>
      <c r="EW6" s="25" t="str">
        <f>IF($J6="","", VLOOKUP($J6,Indicator_Wide!$A$2:$BI$24,42,FALSE))</f>
        <v/>
      </c>
      <c r="EX6" s="25" t="str">
        <f t="shared" si="43"/>
        <v/>
      </c>
      <c r="EY6" s="25" t="str">
        <f>IF($J6="","",VLOOKUP($J6,IndDomain_Wide!$A$2:$BI$24,43,FALSE))</f>
        <v/>
      </c>
      <c r="EZ6" s="25" t="str">
        <f>IF($J6="","", VLOOKUP($J6,Indicator_Wide!$A$2:$BI$24,43,FALSE))</f>
        <v/>
      </c>
      <c r="FA6" s="25" t="str">
        <f t="shared" si="44"/>
        <v/>
      </c>
      <c r="FB6" s="25" t="str">
        <f>IF($J6="","",VLOOKUP($J6,IndDomain_Wide!$A$2:$BI$24,44,FALSE))</f>
        <v/>
      </c>
      <c r="FC6" s="25" t="str">
        <f>IF($J6="","", VLOOKUP($J6,Indicator_Wide!$A$2:$BI$24,44,FALSE))</f>
        <v/>
      </c>
      <c r="FD6" s="25" t="str">
        <f t="shared" si="45"/>
        <v/>
      </c>
      <c r="FE6" s="25" t="str">
        <f>IF($J6="","",VLOOKUP($J6,IndDomain_Wide!$A$2:$BI$24,45,FALSE))</f>
        <v/>
      </c>
      <c r="FF6" s="25" t="str">
        <f>IF($J6="","", VLOOKUP($J6,Indicator_Wide!$A$2:$BI$24,45,FALSE))</f>
        <v/>
      </c>
      <c r="FG6" s="25" t="str">
        <f t="shared" si="46"/>
        <v/>
      </c>
      <c r="FH6" s="25" t="str">
        <f>IF($J6="","",VLOOKUP($J6,IndDomain_Wide!$A$2:$BI$24,46,FALSE))</f>
        <v/>
      </c>
      <c r="FI6" s="25" t="str">
        <f>IF($J6="","", VLOOKUP($J6,Indicator_Wide!$A$2:$BI$24,46,FALSE))</f>
        <v/>
      </c>
      <c r="FJ6" s="25" t="str">
        <f t="shared" si="47"/>
        <v/>
      </c>
      <c r="FK6" s="25" t="str">
        <f>IF($J6="","",VLOOKUP($J6,IndDomain_Wide!$A$2:$BI$24,47,FALSE))</f>
        <v/>
      </c>
      <c r="FL6" s="25" t="str">
        <f>IF($J6="","", VLOOKUP($J6,Indicator_Wide!$A$2:$BI$24,47,FALSE))</f>
        <v/>
      </c>
      <c r="FM6" s="25" t="str">
        <f t="shared" si="48"/>
        <v/>
      </c>
      <c r="FN6" s="25" t="str">
        <f>IF($J6="","",VLOOKUP($J6,IndDomain_Wide!$A$2:$BI$24,48,FALSE))</f>
        <v/>
      </c>
      <c r="FO6" s="25" t="str">
        <f>IF($J6="","", VLOOKUP($J6,Indicator_Wide!$A$2:$BI$24,48,FALSE))</f>
        <v/>
      </c>
      <c r="FP6" s="25" t="str">
        <f t="shared" si="49"/>
        <v/>
      </c>
      <c r="FQ6" s="25" t="str">
        <f>IF($J6="","",VLOOKUP($J6,IndDomain_Wide!$A$2:$BI$24,49,FALSE))</f>
        <v/>
      </c>
      <c r="FR6" s="25" t="str">
        <f>IF($J6="","", VLOOKUP($J6,Indicator_Wide!$A$2:$BI$24,49,FALSE))</f>
        <v/>
      </c>
      <c r="FS6" s="25" t="str">
        <f t="shared" si="50"/>
        <v/>
      </c>
      <c r="FT6" s="25" t="str">
        <f>IF($J6="","",VLOOKUP($J6,IndDomain_Wide!$A$2:$BI$24,50,FALSE))</f>
        <v/>
      </c>
      <c r="FU6" s="25" t="str">
        <f>IF($J6="","", VLOOKUP($J6,Indicator_Wide!$A$2:$BI$24,50,FALSE))</f>
        <v/>
      </c>
      <c r="FV6" s="25" t="str">
        <f t="shared" si="51"/>
        <v/>
      </c>
      <c r="FW6" s="25" t="str">
        <f>IF($J6="","",VLOOKUP($J6,IndDomain_Wide!$A$2:$BI$24,51,FALSE))</f>
        <v/>
      </c>
      <c r="FX6" s="25" t="str">
        <f>IF($J6="","", VLOOKUP($J6,Indicator_Wide!$A$2:$BI$24,51,FALSE))</f>
        <v/>
      </c>
      <c r="FY6" s="25" t="str">
        <f t="shared" si="52"/>
        <v/>
      </c>
      <c r="FZ6" s="25" t="str">
        <f>IF($J6="","",VLOOKUP($J6,IndDomain_Wide!$A$2:$BI$24,52,FALSE))</f>
        <v/>
      </c>
      <c r="GA6" s="25" t="str">
        <f>IF($J6="","", VLOOKUP($J6,Indicator_Wide!$A$2:$BI$24,52,FALSE))</f>
        <v/>
      </c>
      <c r="GB6" s="25" t="str">
        <f t="shared" si="53"/>
        <v/>
      </c>
      <c r="GC6" s="25" t="str">
        <f>IF($J6="","",VLOOKUP($J6,IndDomain_Wide!$A$2:$BI$24,53,FALSE))</f>
        <v/>
      </c>
      <c r="GD6" s="25" t="str">
        <f>IF($J6="","", VLOOKUP($J6,Indicator_Wide!$A$2:$BI$24,53,FALSE))</f>
        <v/>
      </c>
      <c r="GE6" s="25" t="str">
        <f t="shared" si="54"/>
        <v/>
      </c>
      <c r="GF6" s="25" t="str">
        <f>IF($J6="","",VLOOKUP($J6,IndDomain_Wide!$A$2:$BI$24,54,FALSE))</f>
        <v/>
      </c>
      <c r="GG6" s="25" t="str">
        <f>IF($J6="","", VLOOKUP($J6,Indicator_Wide!$A$2:$BI$24,54,FALSE))</f>
        <v/>
      </c>
      <c r="GH6" s="25" t="str">
        <f t="shared" si="55"/>
        <v/>
      </c>
      <c r="GI6" s="25" t="str">
        <f>IF($J6="","",VLOOKUP($J6,IndDomain_Wide!$A$2:$BI$24,55,FALSE))</f>
        <v/>
      </c>
      <c r="GJ6" s="25" t="str">
        <f>IF($J6="","", VLOOKUP($J6,Indicator_Wide!$A$2:$BI$24,55,FALSE))</f>
        <v/>
      </c>
      <c r="GK6" s="25" t="str">
        <f t="shared" si="56"/>
        <v/>
      </c>
      <c r="GL6" s="25" t="str">
        <f>IF($J6="","",VLOOKUP($J6,IndDomain_Wide!$A$2:$BI$24,56,FALSE))</f>
        <v/>
      </c>
      <c r="GM6" s="25" t="str">
        <f>IF($J6="","", VLOOKUP($J6,Indicator_Wide!$A$2:$BI$24,56,FALSE))</f>
        <v/>
      </c>
      <c r="GN6" s="25" t="str">
        <f t="shared" si="57"/>
        <v/>
      </c>
      <c r="GO6" s="25" t="str">
        <f>IF($J6="","",VLOOKUP($J6,IndDomain_Wide!$A$2:$BI$24,57,FALSE))</f>
        <v/>
      </c>
      <c r="GP6" s="25" t="str">
        <f>IF($J6="","", VLOOKUP($J6,Indicator_Wide!$A$2:$BI$24,57,FALSE))</f>
        <v/>
      </c>
      <c r="GQ6" s="25" t="str">
        <f t="shared" si="58"/>
        <v/>
      </c>
      <c r="GR6" s="25" t="str">
        <f>IF($J6="","",VLOOKUP($J6,IndDomain_Wide!$A$2:$BI$24,58,FALSE))</f>
        <v/>
      </c>
      <c r="GS6" s="25" t="str">
        <f>IF($J6="","", VLOOKUP($J6,Indicator_Wide!$A$2:$BI$24,58,FALSE))</f>
        <v/>
      </c>
      <c r="GT6" s="25" t="str">
        <f t="shared" si="59"/>
        <v/>
      </c>
      <c r="GU6" s="25" t="str">
        <f>IF($J6="","",VLOOKUP($J6,IndDomain_Wide!$A$2:$BI$24,59,FALSE))</f>
        <v/>
      </c>
      <c r="GV6" s="25" t="str">
        <f>IF($J6="","", VLOOKUP($J6,Indicator_Wide!$A$2:$BI$24,59,FALSE))</f>
        <v/>
      </c>
      <c r="GW6" s="25" t="str">
        <f t="shared" si="60"/>
        <v/>
      </c>
      <c r="GX6" s="25" t="str">
        <f>IF($J6="","",VLOOKUP($J6,IndDomain_Wide!$A$2:$BI$24,60,FALSE))</f>
        <v/>
      </c>
      <c r="GY6" s="25" t="str">
        <f>IF($J6="","", VLOOKUP($J6,Indicator_Wide!$A$2:$BI$24,60,FALSE))</f>
        <v/>
      </c>
      <c r="GZ6" s="25" t="str">
        <f t="shared" si="61"/>
        <v/>
      </c>
      <c r="HA6" s="25" t="str">
        <f>IF($J6="","",VLOOKUP($J6,IndDomain_Wide!$A$2:$BI$24,61,FALSE))</f>
        <v/>
      </c>
      <c r="HB6" s="25" t="str">
        <f>IF($J6="","", VLOOKUP($J6,Indicator_Wide!$A$2:$BI$24,61,FALSE))</f>
        <v/>
      </c>
      <c r="HC6" s="25" t="str">
        <f t="shared" si="62"/>
        <v/>
      </c>
      <c r="HD6" s="25"/>
      <c r="HE6" s="25"/>
    </row>
    <row r="7" spans="1:213" x14ac:dyDescent="0.25">
      <c r="A7" s="24"/>
      <c r="B7" s="25"/>
      <c r="C7" s="25"/>
      <c r="D7" s="25"/>
      <c r="E7" s="25"/>
      <c r="F7" s="25"/>
      <c r="G7" s="25"/>
      <c r="H7" s="25"/>
      <c r="I7" s="25"/>
      <c r="J7" s="25"/>
      <c r="K7" s="25" t="str">
        <f>IF($J7="","", VLOOKUP($J7,Domain_Wide!$A$2:$M$24,2,FALSE))</f>
        <v/>
      </c>
      <c r="L7" s="25" t="str">
        <f>IF($J7="","", VLOOKUP($J7,Domain_Wide!$A$2:$M$24,3,FALSE))</f>
        <v/>
      </c>
      <c r="M7" s="25" t="str">
        <f t="shared" si="63"/>
        <v/>
      </c>
      <c r="N7" s="25" t="str">
        <f>IF($J7="","", VLOOKUP($J7,Domain_Wide!$A$2:$M$24,4,FALSE))</f>
        <v/>
      </c>
      <c r="O7" s="25" t="str">
        <f>IF($J7="","", VLOOKUP($J7,Domain_Wide!$A$2:$M$24,5,FALSE))</f>
        <v/>
      </c>
      <c r="P7" s="25" t="str">
        <f t="shared" si="64"/>
        <v/>
      </c>
      <c r="Q7" s="25" t="str">
        <f>IF($J7="","", VLOOKUP($J7,Domain_Wide!$A$2:$M$24,6,FALSE))</f>
        <v/>
      </c>
      <c r="R7" s="25" t="str">
        <f>IF($J7="","", VLOOKUP($J7,Domain_Wide!$A$2:$M$24,7,FALSE))</f>
        <v/>
      </c>
      <c r="S7" s="25" t="str">
        <f t="shared" si="0"/>
        <v/>
      </c>
      <c r="T7" s="25" t="str">
        <f>IF($J7="","", VLOOKUP($J7,Domain_Wide!$A$2:$M$24,8,FALSE))</f>
        <v/>
      </c>
      <c r="U7" s="25" t="str">
        <f>IF($J7="","", VLOOKUP($J7,Domain_Wide!$A$2:$M$24,9,FALSE))</f>
        <v/>
      </c>
      <c r="V7" s="25" t="str">
        <f t="shared" si="1"/>
        <v/>
      </c>
      <c r="W7" s="25" t="str">
        <f>IF($J7="","", VLOOKUP($J7,Domain_Wide!$A$2:$M$24,10,FALSE))</f>
        <v/>
      </c>
      <c r="X7" s="25" t="str">
        <f>IF($J7="","", VLOOKUP($J7,Domain_Wide!$A$2:$M$24,11,FALSE))</f>
        <v/>
      </c>
      <c r="Y7" s="25" t="str">
        <f t="shared" si="2"/>
        <v/>
      </c>
      <c r="Z7" s="25" t="str">
        <f>IF($J7="","", VLOOKUP($J7,Domain_Wide!$A$2:$M$24,12,FALSE))</f>
        <v/>
      </c>
      <c r="AA7" s="25" t="str">
        <f>IF($J7="","", VLOOKUP($J7,Domain_Wide!$A$2:$M$24,13,FALSE))</f>
        <v/>
      </c>
      <c r="AB7" s="25" t="str">
        <f t="shared" si="3"/>
        <v/>
      </c>
      <c r="AC7" s="25" t="str">
        <f>IF($J7="","", VLOOKUP($J7,Domain_Wide!$A$2:$N$24,14,FALSE))</f>
        <v/>
      </c>
      <c r="AD7" s="25" t="str">
        <f>IF($J7="","", VLOOKUP($J7,Domain_Wide!$A$2:$P$24,15,FALSE))</f>
        <v/>
      </c>
      <c r="AE7" s="25"/>
      <c r="AF7" s="25" t="str">
        <f>IF($J7="","",VLOOKUP($J7,IndDomain_Wide!$A$2:$BI$24,2,FALSE))</f>
        <v/>
      </c>
      <c r="AG7" s="25" t="str">
        <f>IF($J7="","",VLOOKUP($J7,Indicator_Wide!$A$2:$BI$24,2,FALSE))</f>
        <v/>
      </c>
      <c r="AH7" s="25" t="str">
        <f t="shared" si="65"/>
        <v/>
      </c>
      <c r="AI7" s="25" t="str">
        <f>IF($J7="","",VLOOKUP($J7,IndDomain_Wide!$A$2:$BI$24,3,FALSE))</f>
        <v/>
      </c>
      <c r="AJ7" s="25" t="str">
        <f>IF($J7="","", VLOOKUP($J7,Indicator_Wide!$A$2:$BI$24,3,FALSE))</f>
        <v/>
      </c>
      <c r="AK7" s="25" t="str">
        <f t="shared" si="4"/>
        <v/>
      </c>
      <c r="AL7" s="25" t="str">
        <f>IF($J7="","",VLOOKUP($J7,IndDomain_Wide!$A$2:$BI$24,4,FALSE))</f>
        <v/>
      </c>
      <c r="AM7" s="25" t="str">
        <f>IF($J7="","", VLOOKUP($J7,Indicator_Wide!$A$2:$BI$24,4,FALSE))</f>
        <v/>
      </c>
      <c r="AN7" s="25" t="str">
        <f t="shared" si="5"/>
        <v/>
      </c>
      <c r="AO7" s="25" t="str">
        <f>IF($J7="","",VLOOKUP($J7,IndDomain_Wide!$A$2:$BI$24,5,FALSE))</f>
        <v/>
      </c>
      <c r="AP7" s="25" t="str">
        <f>IF($J7="","", VLOOKUP($J7,Indicator_Wide!$A$2:$BI$24,5,FALSE))</f>
        <v/>
      </c>
      <c r="AQ7" s="25" t="str">
        <f t="shared" si="6"/>
        <v/>
      </c>
      <c r="AR7" s="25" t="str">
        <f>IF($J7="","",VLOOKUP($J7,IndDomain_Wide!$A$2:$BI$24,6,FALSE))</f>
        <v/>
      </c>
      <c r="AS7" s="25" t="str">
        <f>IF($J7="","", VLOOKUP($J7,Indicator_Wide!$A$2:$BI$24,6,FALSE))</f>
        <v/>
      </c>
      <c r="AT7" s="25" t="str">
        <f t="shared" si="7"/>
        <v/>
      </c>
      <c r="AU7" s="25" t="str">
        <f>IF($J7="","",VLOOKUP($J7,IndDomain_Wide!$A$2:$BI$24,7,FALSE))</f>
        <v/>
      </c>
      <c r="AV7" s="25" t="str">
        <f>IF($J7="","", VLOOKUP($J7,Indicator_Wide!$A$2:$BI$24,7,FALSE))</f>
        <v/>
      </c>
      <c r="AW7" s="25" t="str">
        <f t="shared" si="8"/>
        <v/>
      </c>
      <c r="AX7" s="25" t="str">
        <f>IF($J7="","",VLOOKUP($J7,IndDomain_Wide!$A$2:$BI$24,8,FALSE))</f>
        <v/>
      </c>
      <c r="AY7" s="25" t="str">
        <f>IF($J7="","", VLOOKUP($J7,Indicator_Wide!$A$2:$BI$24,8,FALSE))</f>
        <v/>
      </c>
      <c r="AZ7" s="25" t="str">
        <f t="shared" si="9"/>
        <v/>
      </c>
      <c r="BA7" s="25" t="str">
        <f>IF($J7="","",VLOOKUP($J7,IndDomain_Wide!$A$2:$BI$26,9,FALSE))</f>
        <v/>
      </c>
      <c r="BB7" s="25" t="str">
        <f>IF($J7="","", VLOOKUP($J7,Indicator_Wide!$A$2:$BI$24,9,FALSE))</f>
        <v/>
      </c>
      <c r="BC7" s="25" t="str">
        <f t="shared" si="10"/>
        <v/>
      </c>
      <c r="BD7" s="25" t="str">
        <f>IF($J7="","",VLOOKUP($J7,IndDomain_Wide!$A$2:$BI$24,10,FALSE))</f>
        <v/>
      </c>
      <c r="BE7" s="25" t="str">
        <f>IF($J7="","", VLOOKUP($J7,Indicator_Wide!$A$2:$BI$24,10,FALSE))</f>
        <v/>
      </c>
      <c r="BF7" s="25" t="str">
        <f t="shared" si="11"/>
        <v/>
      </c>
      <c r="BG7" s="25" t="str">
        <f>IF($J7="","",VLOOKUP($J7,IndDomain_Wide!$A$2:$BI$24,11,FALSE))</f>
        <v/>
      </c>
      <c r="BH7" s="25" t="str">
        <f>IF($J7="","", VLOOKUP($J7,Indicator_Wide!$A$2:$BI$24,11,FALSE))</f>
        <v/>
      </c>
      <c r="BI7" s="25" t="str">
        <f t="shared" si="12"/>
        <v/>
      </c>
      <c r="BJ7" s="25" t="str">
        <f>IF($J7="","",VLOOKUP($J7,IndDomain_Wide!$A$2:$BI$24,12,FALSE))</f>
        <v/>
      </c>
      <c r="BK7" s="25" t="str">
        <f>IF($J7="","", VLOOKUP($J7,Indicator_Wide!$A$2:$BI$24,12,FALSE))</f>
        <v/>
      </c>
      <c r="BL7" s="25" t="str">
        <f t="shared" si="13"/>
        <v/>
      </c>
      <c r="BM7" s="25" t="str">
        <f>IF($J7="","",VLOOKUP($J7,IndDomain_Wide!$A$2:$BI$24,13,FALSE))</f>
        <v/>
      </c>
      <c r="BN7" s="25" t="str">
        <f>IF($J7="","", VLOOKUP($J7,Indicator_Wide!$A$2:$BI$24,13,FALSE))</f>
        <v/>
      </c>
      <c r="BO7" s="25" t="str">
        <f t="shared" si="14"/>
        <v/>
      </c>
      <c r="BP7" s="25" t="str">
        <f>IF($J7="","",VLOOKUP($J7,IndDomain_Wide!$A$2:$BI$24,14,FALSE))</f>
        <v/>
      </c>
      <c r="BQ7" s="25" t="str">
        <f>IF($J7="","", VLOOKUP($J7,Indicator_Wide!$A$2:$BI$24,14,FALSE))</f>
        <v/>
      </c>
      <c r="BR7" s="25" t="str">
        <f t="shared" si="15"/>
        <v/>
      </c>
      <c r="BS7" s="25" t="str">
        <f>IF($J7="","",VLOOKUP($J7,IndDomain_Wide!$A$2:$BI$24,15,FALSE))</f>
        <v/>
      </c>
      <c r="BT7" s="25" t="str">
        <f>IF($J7="","", VLOOKUP($J7,Indicator_Wide!$A$2:$BI$24,15,FALSE))</f>
        <v/>
      </c>
      <c r="BU7" s="25" t="str">
        <f t="shared" si="16"/>
        <v/>
      </c>
      <c r="BV7" s="25" t="str">
        <f>IF($J7="","",VLOOKUP($J7,IndDomain_Wide!$A$2:$BI$24,16,FALSE))</f>
        <v/>
      </c>
      <c r="BW7" s="25" t="str">
        <f>IF($J7="","", VLOOKUP($J7,Indicator_Wide!$A$2:$BI$24,16,FALSE))</f>
        <v/>
      </c>
      <c r="BX7" s="25" t="str">
        <f t="shared" si="17"/>
        <v/>
      </c>
      <c r="BY7" s="25" t="str">
        <f>IF($J7="","",VLOOKUP($J7,IndDomain_Wide!$A$2:$BI$24,17,FALSE))</f>
        <v/>
      </c>
      <c r="BZ7" s="25" t="str">
        <f>IF($J7="","", VLOOKUP($J7,Indicator_Wide!$A$2:$BI$24,17,FALSE))</f>
        <v/>
      </c>
      <c r="CA7" s="25" t="str">
        <f t="shared" si="18"/>
        <v/>
      </c>
      <c r="CB7" s="25" t="str">
        <f>IF($J7="","",VLOOKUP($J7,IndDomain_Wide!$A$2:$BI$24,18,FALSE))</f>
        <v/>
      </c>
      <c r="CC7" s="25" t="str">
        <f>IF($J7="","", VLOOKUP($J7,Indicator_Wide!$A$2:$BI$24,18,FALSE))</f>
        <v/>
      </c>
      <c r="CD7" s="25" t="str">
        <f t="shared" si="19"/>
        <v/>
      </c>
      <c r="CE7" s="25" t="str">
        <f>IF($J7="","",VLOOKUP($J7,IndDomain_Wide!$A$2:$BI$24,19,FALSE))</f>
        <v/>
      </c>
      <c r="CF7" s="25" t="str">
        <f>IF($J7="","", VLOOKUP($J7,Indicator_Wide!$A$2:$BI$24,19,FALSE))</f>
        <v/>
      </c>
      <c r="CG7" s="25" t="str">
        <f t="shared" si="20"/>
        <v/>
      </c>
      <c r="CH7" s="25" t="str">
        <f>IF($J7="","",VLOOKUP($J7,IndDomain_Wide!$A$2:$BI$24,20,FALSE))</f>
        <v/>
      </c>
      <c r="CI7" s="25" t="str">
        <f>IF($J7="","", VLOOKUP($J7,Indicator_Wide!$A$2:$BI$24,20,FALSE))</f>
        <v/>
      </c>
      <c r="CJ7" s="25" t="str">
        <f t="shared" si="21"/>
        <v/>
      </c>
      <c r="CK7" s="25" t="str">
        <f>IF($J7="","",VLOOKUP($J7,IndDomain_Wide!$A$2:$BI$24,21,FALSE))</f>
        <v/>
      </c>
      <c r="CL7" s="25" t="str">
        <f>IF($J7="","", VLOOKUP($J7,Indicator_Wide!$A$2:$BI$24,21,FALSE))</f>
        <v/>
      </c>
      <c r="CM7" s="25" t="str">
        <f t="shared" si="22"/>
        <v/>
      </c>
      <c r="CN7" s="25" t="str">
        <f>IF($J7="","",VLOOKUP($J7,IndDomain_Wide!$A$2:$BI$24,22,FALSE))</f>
        <v/>
      </c>
      <c r="CO7" s="25" t="str">
        <f>IF($J7="","", VLOOKUP($J7,Indicator_Wide!$A$2:$BI$24,22,FALSE))</f>
        <v/>
      </c>
      <c r="CP7" s="25" t="str">
        <f t="shared" si="23"/>
        <v/>
      </c>
      <c r="CQ7" s="25" t="str">
        <f>IF($J7="","",VLOOKUP($J7,IndDomain_Wide!$A$2:$BI$24,23,FALSE))</f>
        <v/>
      </c>
      <c r="CR7" s="25" t="str">
        <f>IF($J7="","", VLOOKUP($J7,Indicator_Wide!$A$2:$BI$24,23,FALSE))</f>
        <v/>
      </c>
      <c r="CS7" s="25" t="str">
        <f t="shared" si="24"/>
        <v/>
      </c>
      <c r="CT7" s="25" t="str">
        <f>IF($J7="","",VLOOKUP($J7,IndDomain_Wide!$A$2:$BI$24,24,FALSE))</f>
        <v/>
      </c>
      <c r="CU7" s="25" t="str">
        <f>IF($J7="","", VLOOKUP($J7,Indicator_Wide!$A$2:$BI$24,24,FALSE))</f>
        <v/>
      </c>
      <c r="CV7" s="25" t="str">
        <f t="shared" si="25"/>
        <v/>
      </c>
      <c r="CW7" s="25" t="str">
        <f>IF($J7="","",VLOOKUP($J7,IndDomain_Wide!$A$2:$BI$24,25,FALSE))</f>
        <v/>
      </c>
      <c r="CX7" s="25" t="str">
        <f>IF($J7="","", VLOOKUP($J7,Indicator_Wide!$A$2:$BI$24,25,FALSE))</f>
        <v/>
      </c>
      <c r="CY7" s="25" t="str">
        <f t="shared" si="26"/>
        <v/>
      </c>
      <c r="CZ7" s="25" t="str">
        <f>IF($J7="","",VLOOKUP($J7,IndDomain_Wide!$A$2:$BI$24,26,FALSE))</f>
        <v/>
      </c>
      <c r="DA7" s="25" t="str">
        <f>IF($J7="","", VLOOKUP($J7,Indicator_Wide!$A$2:$BI$24,26,FALSE))</f>
        <v/>
      </c>
      <c r="DB7" s="25" t="str">
        <f t="shared" si="27"/>
        <v/>
      </c>
      <c r="DC7" s="25" t="str">
        <f>IF($J7="","",VLOOKUP($J7,IndDomain_Wide!$A$2:$BI$24,27,FALSE))</f>
        <v/>
      </c>
      <c r="DD7" s="25" t="str">
        <f>IF($J7="","", VLOOKUP($J7,Indicator_Wide!$A$2:$BI$17,27,FALSE))</f>
        <v/>
      </c>
      <c r="DE7" s="25" t="str">
        <f t="shared" si="28"/>
        <v/>
      </c>
      <c r="DF7" s="25" t="str">
        <f>IF($J7="","",VLOOKUP($J7,IndDomain_Wide!$A$2:$BI$24,28,FALSE))</f>
        <v/>
      </c>
      <c r="DG7" s="25" t="str">
        <f>IF($J7="","", VLOOKUP($J7,Indicator_Wide!$A$2:$BI$17,28,FALSE))</f>
        <v/>
      </c>
      <c r="DH7" s="25" t="str">
        <f t="shared" si="29"/>
        <v/>
      </c>
      <c r="DI7" s="25" t="str">
        <f>IF($J7="","",VLOOKUP($J7,IndDomain_Wide!$A$2:$BI$24,29,FALSE))</f>
        <v/>
      </c>
      <c r="DJ7" s="25" t="str">
        <f>IF($J7="","", VLOOKUP($J7,Indicator_Wide!$A$2:$BI$24,29,FALSE))</f>
        <v/>
      </c>
      <c r="DK7" s="25" t="str">
        <f t="shared" si="30"/>
        <v/>
      </c>
      <c r="DL7" s="25" t="str">
        <f>IF($J7="","",VLOOKUP($J7,IndDomain_Wide!$A$2:$BI$24,30,FALSE))</f>
        <v/>
      </c>
      <c r="DM7" s="25" t="str">
        <f>IF($J7="","", VLOOKUP($J7,Indicator_Wide!$A$2:$BI$24,30,FALSE))</f>
        <v/>
      </c>
      <c r="DN7" s="25" t="str">
        <f t="shared" si="31"/>
        <v/>
      </c>
      <c r="DO7" s="25" t="str">
        <f>IF($J7="","",VLOOKUP($J7,IndDomain_Wide!$A$2:$BI$24,31,FALSE))</f>
        <v/>
      </c>
      <c r="DP7" s="25" t="str">
        <f>IF($J7="","", VLOOKUP($J7,Indicator_Wide!$A$2:$BI$24,31,FALSE))</f>
        <v/>
      </c>
      <c r="DQ7" s="25" t="str">
        <f t="shared" si="32"/>
        <v/>
      </c>
      <c r="DR7" s="25" t="str">
        <f>IF($J7="","",VLOOKUP($J7,IndDomain_Wide!$A$2:$BI$24,32,FALSE))</f>
        <v/>
      </c>
      <c r="DS7" s="25" t="str">
        <f>IF($J7="","", VLOOKUP($J7,Indicator_Wide!$A$2:$BI$24,32,FALSE))</f>
        <v/>
      </c>
      <c r="DT7" s="25" t="str">
        <f t="shared" si="33"/>
        <v/>
      </c>
      <c r="DU7" s="25" t="str">
        <f>IF($J7="","",VLOOKUP($J7,IndDomain_Wide!$A$2:$BI$24,33,FALSE))</f>
        <v/>
      </c>
      <c r="DV7" s="25" t="str">
        <f>IF($J7="","", VLOOKUP($J7,Indicator_Wide!$A$2:$BI$24,33,FALSE))</f>
        <v/>
      </c>
      <c r="DW7" s="25" t="str">
        <f t="shared" si="34"/>
        <v/>
      </c>
      <c r="DX7" s="25" t="str">
        <f>IF($J7="","",VLOOKUP($J7,IndDomain_Wide!$A$2:$BI$24,34,FALSE))</f>
        <v/>
      </c>
      <c r="DY7" s="25" t="str">
        <f>IF($J7="","", VLOOKUP($J7,Indicator_Wide!$A$2:$BI$24,34,FALSE))</f>
        <v/>
      </c>
      <c r="DZ7" s="25" t="str">
        <f t="shared" si="35"/>
        <v/>
      </c>
      <c r="EA7" s="25" t="str">
        <f>IF($J7="","",VLOOKUP($J7,IndDomain_Wide!$A$2:$BI$24,35,FALSE))</f>
        <v/>
      </c>
      <c r="EB7" s="25" t="str">
        <f>IF($J7="","", VLOOKUP($J7,Indicator_Wide!$A$2:$BI$24,35,FALSE))</f>
        <v/>
      </c>
      <c r="EC7" s="25" t="str">
        <f t="shared" si="36"/>
        <v/>
      </c>
      <c r="ED7" s="25" t="str">
        <f>IF($J7="","",VLOOKUP($J7,IndDomain_Wide!$A$2:$BI$24,36,FALSE))</f>
        <v/>
      </c>
      <c r="EE7" s="25" t="str">
        <f>IF($J7="","", VLOOKUP($J7,Indicator_Wide!$A$2:$BI$24,36,FALSE))</f>
        <v/>
      </c>
      <c r="EF7" s="25" t="str">
        <f t="shared" si="37"/>
        <v/>
      </c>
      <c r="EG7" s="25" t="str">
        <f>IF($J7="","",VLOOKUP($J7,IndDomain_Wide!$A$2:$BI$24,37,FALSE))</f>
        <v/>
      </c>
      <c r="EH7" s="25" t="str">
        <f>IF($J7="","", VLOOKUP($J7,Indicator_Wide!$A$2:$BI$24,37,FALSE))</f>
        <v/>
      </c>
      <c r="EI7" s="25" t="str">
        <f t="shared" si="38"/>
        <v/>
      </c>
      <c r="EJ7" s="25" t="str">
        <f>IF($J7="","",VLOOKUP($J7,IndDomain_Wide!$A$2:$BI$24,38,FALSE))</f>
        <v/>
      </c>
      <c r="EK7" s="25" t="str">
        <f>IF($J7="","", VLOOKUP($J7,Indicator_Wide!$A$2:$BI$24,38,FALSE))</f>
        <v/>
      </c>
      <c r="EL7" s="25" t="str">
        <f t="shared" si="39"/>
        <v/>
      </c>
      <c r="EM7" s="25" t="str">
        <f>IF($J7="","",VLOOKUP($J7,IndDomain_Wide!$A$2:$BI$24,39,FALSE))</f>
        <v/>
      </c>
      <c r="EN7" s="25" t="str">
        <f>IF($J7="","", VLOOKUP($J7,Indicator_Wide!$A$2:$BI$24,39,FALSE))</f>
        <v/>
      </c>
      <c r="EO7" s="25" t="str">
        <f t="shared" si="40"/>
        <v/>
      </c>
      <c r="EP7" s="25" t="str">
        <f>IF($J7="","",VLOOKUP($J7,IndDomain_Wide!$A$2:$BI$24,40,FALSE))</f>
        <v/>
      </c>
      <c r="EQ7" s="25" t="str">
        <f>IF($J7="","", VLOOKUP($J7,Indicator_Wide!$A$2:$BI$24,40,FALSE))</f>
        <v/>
      </c>
      <c r="ER7" s="25" t="str">
        <f t="shared" si="41"/>
        <v/>
      </c>
      <c r="ES7" s="25" t="str">
        <f>IF($J7="","",VLOOKUP($J7,IndDomain_Wide!$A$2:$BI$24,41,FALSE))</f>
        <v/>
      </c>
      <c r="ET7" s="25" t="str">
        <f>IF($J7="","", VLOOKUP($J7,Indicator_Wide!$A$2:$BI$24,41,FALSE))</f>
        <v/>
      </c>
      <c r="EU7" s="25" t="str">
        <f t="shared" si="42"/>
        <v/>
      </c>
      <c r="EV7" s="25" t="str">
        <f>IF($J7="","",VLOOKUP($J7,IndDomain_Wide!$A$2:$BI$24,42,FALSE))</f>
        <v/>
      </c>
      <c r="EW7" s="25" t="str">
        <f>IF($J7="","", VLOOKUP($J7,Indicator_Wide!$A$2:$BI$24,42,FALSE))</f>
        <v/>
      </c>
      <c r="EX7" s="25" t="str">
        <f t="shared" si="43"/>
        <v/>
      </c>
      <c r="EY7" s="25" t="str">
        <f>IF($J7="","",VLOOKUP($J7,IndDomain_Wide!$A$2:$BI$24,43,FALSE))</f>
        <v/>
      </c>
      <c r="EZ7" s="25" t="str">
        <f>IF($J7="","", VLOOKUP($J7,Indicator_Wide!$A$2:$BI$24,43,FALSE))</f>
        <v/>
      </c>
      <c r="FA7" s="25" t="str">
        <f t="shared" si="44"/>
        <v/>
      </c>
      <c r="FB7" s="25" t="str">
        <f>IF($J7="","",VLOOKUP($J7,IndDomain_Wide!$A$2:$BI$24,44,FALSE))</f>
        <v/>
      </c>
      <c r="FC7" s="25" t="str">
        <f>IF($J7="","", VLOOKUP($J7,Indicator_Wide!$A$2:$BI$24,44,FALSE))</f>
        <v/>
      </c>
      <c r="FD7" s="25" t="str">
        <f t="shared" si="45"/>
        <v/>
      </c>
      <c r="FE7" s="25" t="str">
        <f>IF($J7="","",VLOOKUP($J7,IndDomain_Wide!$A$2:$BI$24,45,FALSE))</f>
        <v/>
      </c>
      <c r="FF7" s="25" t="str">
        <f>IF($J7="","", VLOOKUP($J7,Indicator_Wide!$A$2:$BI$24,45,FALSE))</f>
        <v/>
      </c>
      <c r="FG7" s="25" t="str">
        <f t="shared" si="46"/>
        <v/>
      </c>
      <c r="FH7" s="25" t="str">
        <f>IF($J7="","",VLOOKUP($J7,IndDomain_Wide!$A$2:$BI$24,46,FALSE))</f>
        <v/>
      </c>
      <c r="FI7" s="25" t="str">
        <f>IF($J7="","", VLOOKUP($J7,Indicator_Wide!$A$2:$BI$24,46,FALSE))</f>
        <v/>
      </c>
      <c r="FJ7" s="25" t="str">
        <f t="shared" si="47"/>
        <v/>
      </c>
      <c r="FK7" s="25" t="str">
        <f>IF($J7="","",VLOOKUP($J7,IndDomain_Wide!$A$2:$BI$24,47,FALSE))</f>
        <v/>
      </c>
      <c r="FL7" s="25" t="str">
        <f>IF($J7="","", VLOOKUP($J7,Indicator_Wide!$A$2:$BI$24,47,FALSE))</f>
        <v/>
      </c>
      <c r="FM7" s="25" t="str">
        <f t="shared" si="48"/>
        <v/>
      </c>
      <c r="FN7" s="25" t="str">
        <f>IF($J7="","",VLOOKUP($J7,IndDomain_Wide!$A$2:$BI$24,48,FALSE))</f>
        <v/>
      </c>
      <c r="FO7" s="25" t="str">
        <f>IF($J7="","", VLOOKUP($J7,Indicator_Wide!$A$2:$BI$24,48,FALSE))</f>
        <v/>
      </c>
      <c r="FP7" s="25" t="str">
        <f t="shared" si="49"/>
        <v/>
      </c>
      <c r="FQ7" s="25" t="str">
        <f>IF($J7="","",VLOOKUP($J7,IndDomain_Wide!$A$2:$BI$24,49,FALSE))</f>
        <v/>
      </c>
      <c r="FR7" s="25" t="str">
        <f>IF($J7="","", VLOOKUP($J7,Indicator_Wide!$A$2:$BI$24,49,FALSE))</f>
        <v/>
      </c>
      <c r="FS7" s="25" t="str">
        <f t="shared" si="50"/>
        <v/>
      </c>
      <c r="FT7" s="25" t="str">
        <f>IF($J7="","",VLOOKUP($J7,IndDomain_Wide!$A$2:$BI$24,50,FALSE))</f>
        <v/>
      </c>
      <c r="FU7" s="25" t="str">
        <f>IF($J7="","", VLOOKUP($J7,Indicator_Wide!$A$2:$BI$24,50,FALSE))</f>
        <v/>
      </c>
      <c r="FV7" s="25" t="str">
        <f t="shared" si="51"/>
        <v/>
      </c>
      <c r="FW7" s="25" t="str">
        <f>IF($J7="","",VLOOKUP($J7,IndDomain_Wide!$A$2:$BI$24,51,FALSE))</f>
        <v/>
      </c>
      <c r="FX7" s="25" t="str">
        <f>IF($J7="","", VLOOKUP($J7,Indicator_Wide!$A$2:$BI$24,51,FALSE))</f>
        <v/>
      </c>
      <c r="FY7" s="25" t="str">
        <f t="shared" si="52"/>
        <v/>
      </c>
      <c r="FZ7" s="25" t="str">
        <f>IF($J7="","",VLOOKUP($J7,IndDomain_Wide!$A$2:$BI$24,52,FALSE))</f>
        <v/>
      </c>
      <c r="GA7" s="25" t="str">
        <f>IF($J7="","", VLOOKUP($J7,Indicator_Wide!$A$2:$BI$24,52,FALSE))</f>
        <v/>
      </c>
      <c r="GB7" s="25" t="str">
        <f t="shared" si="53"/>
        <v/>
      </c>
      <c r="GC7" s="25" t="str">
        <f>IF($J7="","",VLOOKUP($J7,IndDomain_Wide!$A$2:$BI$24,53,FALSE))</f>
        <v/>
      </c>
      <c r="GD7" s="25" t="str">
        <f>IF($J7="","", VLOOKUP($J7,Indicator_Wide!$A$2:$BI$24,53,FALSE))</f>
        <v/>
      </c>
      <c r="GE7" s="25" t="str">
        <f t="shared" si="54"/>
        <v/>
      </c>
      <c r="GF7" s="25" t="str">
        <f>IF($J7="","",VLOOKUP($J7,IndDomain_Wide!$A$2:$BI$24,54,FALSE))</f>
        <v/>
      </c>
      <c r="GG7" s="25" t="str">
        <f>IF($J7="","", VLOOKUP($J7,Indicator_Wide!$A$2:$BI$24,54,FALSE))</f>
        <v/>
      </c>
      <c r="GH7" s="25" t="str">
        <f t="shared" si="55"/>
        <v/>
      </c>
      <c r="GI7" s="25" t="str">
        <f>IF($J7="","",VLOOKUP($J7,IndDomain_Wide!$A$2:$BI$24,55,FALSE))</f>
        <v/>
      </c>
      <c r="GJ7" s="25" t="str">
        <f>IF($J7="","", VLOOKUP($J7,Indicator_Wide!$A$2:$BI$24,55,FALSE))</f>
        <v/>
      </c>
      <c r="GK7" s="25" t="str">
        <f t="shared" si="56"/>
        <v/>
      </c>
      <c r="GL7" s="25" t="str">
        <f>IF($J7="","",VLOOKUP($J7,IndDomain_Wide!$A$2:$BI$24,56,FALSE))</f>
        <v/>
      </c>
      <c r="GM7" s="25" t="str">
        <f>IF($J7="","", VLOOKUP($J7,Indicator_Wide!$A$2:$BI$24,56,FALSE))</f>
        <v/>
      </c>
      <c r="GN7" s="25" t="str">
        <f t="shared" si="57"/>
        <v/>
      </c>
      <c r="GO7" s="25" t="str">
        <f>IF($J7="","",VLOOKUP($J7,IndDomain_Wide!$A$2:$BI$24,57,FALSE))</f>
        <v/>
      </c>
      <c r="GP7" s="25" t="str">
        <f>IF($J7="","", VLOOKUP($J7,Indicator_Wide!$A$2:$BI$24,57,FALSE))</f>
        <v/>
      </c>
      <c r="GQ7" s="25" t="str">
        <f t="shared" si="58"/>
        <v/>
      </c>
      <c r="GR7" s="25" t="str">
        <f>IF($J7="","",VLOOKUP($J7,IndDomain_Wide!$A$2:$BI$24,58,FALSE))</f>
        <v/>
      </c>
      <c r="GS7" s="25" t="str">
        <f>IF($J7="","", VLOOKUP($J7,Indicator_Wide!$A$2:$BI$24,58,FALSE))</f>
        <v/>
      </c>
      <c r="GT7" s="25" t="str">
        <f t="shared" si="59"/>
        <v/>
      </c>
      <c r="GU7" s="25" t="str">
        <f>IF($J7="","",VLOOKUP($J7,IndDomain_Wide!$A$2:$BI$24,59,FALSE))</f>
        <v/>
      </c>
      <c r="GV7" s="25" t="str">
        <f>IF($J7="","", VLOOKUP($J7,Indicator_Wide!$A$2:$BI$24,59,FALSE))</f>
        <v/>
      </c>
      <c r="GW7" s="25" t="str">
        <f t="shared" si="60"/>
        <v/>
      </c>
      <c r="GX7" s="25" t="str">
        <f>IF($J7="","",VLOOKUP($J7,IndDomain_Wide!$A$2:$BI$24,60,FALSE))</f>
        <v/>
      </c>
      <c r="GY7" s="25" t="str">
        <f>IF($J7="","", VLOOKUP($J7,Indicator_Wide!$A$2:$BI$24,60,FALSE))</f>
        <v/>
      </c>
      <c r="GZ7" s="25" t="str">
        <f t="shared" si="61"/>
        <v/>
      </c>
      <c r="HA7" s="25" t="str">
        <f>IF($J7="","",VLOOKUP($J7,IndDomain_Wide!$A$2:$BI$24,61,FALSE))</f>
        <v/>
      </c>
      <c r="HB7" s="25" t="str">
        <f>IF($J7="","", VLOOKUP($J7,Indicator_Wide!$A$2:$BI$24,61,FALSE))</f>
        <v/>
      </c>
      <c r="HC7" s="25" t="str">
        <f t="shared" si="62"/>
        <v/>
      </c>
      <c r="HD7" s="25"/>
      <c r="HE7" s="25"/>
    </row>
    <row r="8" spans="1:213" x14ac:dyDescent="0.25">
      <c r="A8" s="24"/>
      <c r="B8" s="25"/>
      <c r="C8" s="25"/>
      <c r="D8" s="25"/>
      <c r="E8" s="25"/>
      <c r="F8" s="25"/>
      <c r="G8" s="25"/>
      <c r="H8" s="25"/>
      <c r="I8" s="25"/>
      <c r="J8" s="25"/>
      <c r="K8" s="25" t="str">
        <f>IF($J8="","", VLOOKUP($J8,Domain_Wide!$A$2:$M$24,2,FALSE))</f>
        <v/>
      </c>
      <c r="L8" s="25" t="str">
        <f>IF($J8="","", VLOOKUP($J8,Domain_Wide!$A$2:$M$24,3,FALSE))</f>
        <v/>
      </c>
      <c r="M8" s="25" t="str">
        <f t="shared" si="63"/>
        <v/>
      </c>
      <c r="N8" s="25" t="str">
        <f>IF($J8="","", VLOOKUP($J8,Domain_Wide!$A$2:$M$24,4,FALSE))</f>
        <v/>
      </c>
      <c r="O8" s="25" t="str">
        <f>IF($J8="","", VLOOKUP($J8,Domain_Wide!$A$2:$M$24,5,FALSE))</f>
        <v/>
      </c>
      <c r="P8" s="25" t="str">
        <f t="shared" si="64"/>
        <v/>
      </c>
      <c r="Q8" s="25" t="str">
        <f>IF($J8="","", VLOOKUP($J8,Domain_Wide!$A$2:$M$24,6,FALSE))</f>
        <v/>
      </c>
      <c r="R8" s="25" t="str">
        <f>IF($J8="","", VLOOKUP($J8,Domain_Wide!$A$2:$M$24,7,FALSE))</f>
        <v/>
      </c>
      <c r="S8" s="25" t="str">
        <f t="shared" si="0"/>
        <v/>
      </c>
      <c r="T8" s="25" t="str">
        <f>IF($J8="","", VLOOKUP($J8,Domain_Wide!$A$2:$M$24,8,FALSE))</f>
        <v/>
      </c>
      <c r="U8" s="25" t="str">
        <f>IF($J8="","", VLOOKUP($J8,Domain_Wide!$A$2:$M$24,9,FALSE))</f>
        <v/>
      </c>
      <c r="V8" s="25" t="str">
        <f t="shared" si="1"/>
        <v/>
      </c>
      <c r="W8" s="25" t="str">
        <f>IF($J8="","", VLOOKUP($J8,Domain_Wide!$A$2:$M$24,10,FALSE))</f>
        <v/>
      </c>
      <c r="X8" s="25" t="str">
        <f>IF($J8="","", VLOOKUP($J8,Domain_Wide!$A$2:$M$24,11,FALSE))</f>
        <v/>
      </c>
      <c r="Y8" s="25" t="str">
        <f t="shared" si="2"/>
        <v/>
      </c>
      <c r="Z8" s="25" t="str">
        <f>IF($J8="","", VLOOKUP($J8,Domain_Wide!$A$2:$M$24,12,FALSE))</f>
        <v/>
      </c>
      <c r="AA8" s="25" t="str">
        <f>IF($J8="","", VLOOKUP($J8,Domain_Wide!$A$2:$M$24,13,FALSE))</f>
        <v/>
      </c>
      <c r="AB8" s="25" t="str">
        <f t="shared" si="3"/>
        <v/>
      </c>
      <c r="AC8" s="25" t="str">
        <f>IF($J8="","", VLOOKUP($J8,Domain_Wide!$A$2:$N$24,14,FALSE))</f>
        <v/>
      </c>
      <c r="AD8" s="25" t="str">
        <f>IF($J8="","", VLOOKUP($J8,Domain_Wide!$A$2:$P$24,15,FALSE))</f>
        <v/>
      </c>
      <c r="AE8" s="25"/>
      <c r="AF8" s="25" t="str">
        <f>IF($J8="","",VLOOKUP($J8,IndDomain_Wide!$A$2:$BI$24,2,FALSE))</f>
        <v/>
      </c>
      <c r="AG8" s="25" t="str">
        <f>IF($J8="","",VLOOKUP($J8,Indicator_Wide!$A$2:$BI$24,2,FALSE))</f>
        <v/>
      </c>
      <c r="AH8" s="25" t="str">
        <f t="shared" si="65"/>
        <v/>
      </c>
      <c r="AI8" s="25" t="str">
        <f>IF($J8="","",VLOOKUP($J8,IndDomain_Wide!$A$2:$BI$24,3,FALSE))</f>
        <v/>
      </c>
      <c r="AJ8" s="25" t="str">
        <f>IF($J8="","", VLOOKUP($J8,Indicator_Wide!$A$2:$BI$24,3,FALSE))</f>
        <v/>
      </c>
      <c r="AK8" s="25" t="str">
        <f t="shared" si="4"/>
        <v/>
      </c>
      <c r="AL8" s="25" t="str">
        <f>IF($J8="","",VLOOKUP($J8,IndDomain_Wide!$A$2:$BI$24,4,FALSE))</f>
        <v/>
      </c>
      <c r="AM8" s="25" t="str">
        <f>IF($J8="","", VLOOKUP($J8,Indicator_Wide!$A$2:$BI$24,4,FALSE))</f>
        <v/>
      </c>
      <c r="AN8" s="25" t="str">
        <f t="shared" si="5"/>
        <v/>
      </c>
      <c r="AO8" s="25" t="str">
        <f>IF($J8="","",VLOOKUP($J8,IndDomain_Wide!$A$2:$BI$24,5,FALSE))</f>
        <v/>
      </c>
      <c r="AP8" s="25" t="str">
        <f>IF($J8="","", VLOOKUP($J8,Indicator_Wide!$A$2:$BI$24,5,FALSE))</f>
        <v/>
      </c>
      <c r="AQ8" s="25" t="str">
        <f t="shared" si="6"/>
        <v/>
      </c>
      <c r="AR8" s="25" t="str">
        <f>IF($J8="","",VLOOKUP($J8,IndDomain_Wide!$A$2:$BI$24,6,FALSE))</f>
        <v/>
      </c>
      <c r="AS8" s="25" t="str">
        <f>IF($J8="","", VLOOKUP($J8,Indicator_Wide!$A$2:$BI$24,6,FALSE))</f>
        <v/>
      </c>
      <c r="AT8" s="25" t="str">
        <f t="shared" si="7"/>
        <v/>
      </c>
      <c r="AU8" s="25" t="str">
        <f>IF($J8="","",VLOOKUP($J8,IndDomain_Wide!$A$2:$BI$24,7,FALSE))</f>
        <v/>
      </c>
      <c r="AV8" s="25" t="str">
        <f>IF($J8="","", VLOOKUP($J8,Indicator_Wide!$A$2:$BI$24,7,FALSE))</f>
        <v/>
      </c>
      <c r="AW8" s="25" t="str">
        <f t="shared" si="8"/>
        <v/>
      </c>
      <c r="AX8" s="25" t="str">
        <f>IF($J8="","",VLOOKUP($J8,IndDomain_Wide!$A$2:$BI$24,8,FALSE))</f>
        <v/>
      </c>
      <c r="AY8" s="25" t="str">
        <f>IF($J8="","", VLOOKUP($J8,Indicator_Wide!$A$2:$BI$24,8,FALSE))</f>
        <v/>
      </c>
      <c r="AZ8" s="25" t="str">
        <f t="shared" si="9"/>
        <v/>
      </c>
      <c r="BA8" s="25" t="str">
        <f>IF($J8="","",VLOOKUP($J8,IndDomain_Wide!$A$2:$BI$26,9,FALSE))</f>
        <v/>
      </c>
      <c r="BB8" s="25" t="str">
        <f>IF($J8="","", VLOOKUP($J8,Indicator_Wide!$A$2:$BI$24,9,FALSE))</f>
        <v/>
      </c>
      <c r="BC8" s="25" t="str">
        <f t="shared" si="10"/>
        <v/>
      </c>
      <c r="BD8" s="25" t="str">
        <f>IF($J8="","",VLOOKUP($J8,IndDomain_Wide!$A$2:$BI$24,10,FALSE))</f>
        <v/>
      </c>
      <c r="BE8" s="25" t="str">
        <f>IF($J8="","", VLOOKUP($J8,Indicator_Wide!$A$2:$BI$24,10,FALSE))</f>
        <v/>
      </c>
      <c r="BF8" s="25" t="str">
        <f t="shared" si="11"/>
        <v/>
      </c>
      <c r="BG8" s="25" t="str">
        <f>IF($J8="","",VLOOKUP($J8,IndDomain_Wide!$A$2:$BI$24,11,FALSE))</f>
        <v/>
      </c>
      <c r="BH8" s="25" t="str">
        <f>IF($J8="","", VLOOKUP($J8,Indicator_Wide!$A$2:$BI$24,11,FALSE))</f>
        <v/>
      </c>
      <c r="BI8" s="25" t="str">
        <f t="shared" si="12"/>
        <v/>
      </c>
      <c r="BJ8" s="25" t="str">
        <f>IF($J8="","",VLOOKUP($J8,IndDomain_Wide!$A$2:$BI$24,12,FALSE))</f>
        <v/>
      </c>
      <c r="BK8" s="25" t="str">
        <f>IF($J8="","", VLOOKUP($J8,Indicator_Wide!$A$2:$BI$24,12,FALSE))</f>
        <v/>
      </c>
      <c r="BL8" s="25" t="str">
        <f t="shared" si="13"/>
        <v/>
      </c>
      <c r="BM8" s="25" t="str">
        <f>IF($J8="","",VLOOKUP($J8,IndDomain_Wide!$A$2:$BI$24,13,FALSE))</f>
        <v/>
      </c>
      <c r="BN8" s="25" t="str">
        <f>IF($J8="","", VLOOKUP($J8,Indicator_Wide!$A$2:$BI$24,13,FALSE))</f>
        <v/>
      </c>
      <c r="BO8" s="25" t="str">
        <f t="shared" si="14"/>
        <v/>
      </c>
      <c r="BP8" s="25" t="str">
        <f>IF($J8="","",VLOOKUP($J8,IndDomain_Wide!$A$2:$BI$24,14,FALSE))</f>
        <v/>
      </c>
      <c r="BQ8" s="25" t="str">
        <f>IF($J8="","", VLOOKUP($J8,Indicator_Wide!$A$2:$BI$24,14,FALSE))</f>
        <v/>
      </c>
      <c r="BR8" s="25" t="str">
        <f t="shared" si="15"/>
        <v/>
      </c>
      <c r="BS8" s="25" t="str">
        <f>IF($J8="","",VLOOKUP($J8,IndDomain_Wide!$A$2:$BI$24,15,FALSE))</f>
        <v/>
      </c>
      <c r="BT8" s="25" t="str">
        <f>IF($J8="","", VLOOKUP($J8,Indicator_Wide!$A$2:$BI$24,15,FALSE))</f>
        <v/>
      </c>
      <c r="BU8" s="25" t="str">
        <f t="shared" si="16"/>
        <v/>
      </c>
      <c r="BV8" s="25" t="str">
        <f>IF($J8="","",VLOOKUP($J8,IndDomain_Wide!$A$2:$BI$24,16,FALSE))</f>
        <v/>
      </c>
      <c r="BW8" s="25" t="str">
        <f>IF($J8="","", VLOOKUP($J8,Indicator_Wide!$A$2:$BI$24,16,FALSE))</f>
        <v/>
      </c>
      <c r="BX8" s="25" t="str">
        <f t="shared" si="17"/>
        <v/>
      </c>
      <c r="BY8" s="25" t="str">
        <f>IF($J8="","",VLOOKUP($J8,IndDomain_Wide!$A$2:$BI$24,17,FALSE))</f>
        <v/>
      </c>
      <c r="BZ8" s="25" t="str">
        <f>IF($J8="","", VLOOKUP($J8,Indicator_Wide!$A$2:$BI$24,17,FALSE))</f>
        <v/>
      </c>
      <c r="CA8" s="25" t="str">
        <f t="shared" si="18"/>
        <v/>
      </c>
      <c r="CB8" s="25" t="str">
        <f>IF($J8="","",VLOOKUP($J8,IndDomain_Wide!$A$2:$BI$24,18,FALSE))</f>
        <v/>
      </c>
      <c r="CC8" s="25" t="str">
        <f>IF($J8="","", VLOOKUP($J8,Indicator_Wide!$A$2:$BI$24,18,FALSE))</f>
        <v/>
      </c>
      <c r="CD8" s="25" t="str">
        <f t="shared" si="19"/>
        <v/>
      </c>
      <c r="CE8" s="25" t="str">
        <f>IF($J8="","",VLOOKUP($J8,IndDomain_Wide!$A$2:$BI$24,19,FALSE))</f>
        <v/>
      </c>
      <c r="CF8" s="25" t="str">
        <f>IF($J8="","", VLOOKUP($J8,Indicator_Wide!$A$2:$BI$24,19,FALSE))</f>
        <v/>
      </c>
      <c r="CG8" s="25" t="str">
        <f t="shared" si="20"/>
        <v/>
      </c>
      <c r="CH8" s="25" t="str">
        <f>IF($J8="","",VLOOKUP($J8,IndDomain_Wide!$A$2:$BI$24,20,FALSE))</f>
        <v/>
      </c>
      <c r="CI8" s="25" t="str">
        <f>IF($J8="","", VLOOKUP($J8,Indicator_Wide!$A$2:$BI$24,20,FALSE))</f>
        <v/>
      </c>
      <c r="CJ8" s="25" t="str">
        <f t="shared" si="21"/>
        <v/>
      </c>
      <c r="CK8" s="25" t="str">
        <f>IF($J8="","",VLOOKUP($J8,IndDomain_Wide!$A$2:$BI$24,21,FALSE))</f>
        <v/>
      </c>
      <c r="CL8" s="25" t="str">
        <f>IF($J8="","", VLOOKUP($J8,Indicator_Wide!$A$2:$BI$24,21,FALSE))</f>
        <v/>
      </c>
      <c r="CM8" s="25" t="str">
        <f t="shared" si="22"/>
        <v/>
      </c>
      <c r="CN8" s="25" t="str">
        <f>IF($J8="","",VLOOKUP($J8,IndDomain_Wide!$A$2:$BI$24,22,FALSE))</f>
        <v/>
      </c>
      <c r="CO8" s="25" t="str">
        <f>IF($J8="","", VLOOKUP($J8,Indicator_Wide!$A$2:$BI$24,22,FALSE))</f>
        <v/>
      </c>
      <c r="CP8" s="25" t="str">
        <f t="shared" si="23"/>
        <v/>
      </c>
      <c r="CQ8" s="25" t="str">
        <f>IF($J8="","",VLOOKUP($J8,IndDomain_Wide!$A$2:$BI$24,23,FALSE))</f>
        <v/>
      </c>
      <c r="CR8" s="25" t="str">
        <f>IF($J8="","", VLOOKUP($J8,Indicator_Wide!$A$2:$BI$24,23,FALSE))</f>
        <v/>
      </c>
      <c r="CS8" s="25" t="str">
        <f t="shared" si="24"/>
        <v/>
      </c>
      <c r="CT8" s="25" t="str">
        <f>IF($J8="","",VLOOKUP($J8,IndDomain_Wide!$A$2:$BI$24,24,FALSE))</f>
        <v/>
      </c>
      <c r="CU8" s="25" t="str">
        <f>IF($J8="","", VLOOKUP($J8,Indicator_Wide!$A$2:$BI$24,24,FALSE))</f>
        <v/>
      </c>
      <c r="CV8" s="25" t="str">
        <f t="shared" si="25"/>
        <v/>
      </c>
      <c r="CW8" s="25" t="str">
        <f>IF($J8="","",VLOOKUP($J8,IndDomain_Wide!$A$2:$BI$24,25,FALSE))</f>
        <v/>
      </c>
      <c r="CX8" s="25" t="str">
        <f>IF($J8="","", VLOOKUP($J8,Indicator_Wide!$A$2:$BI$24,25,FALSE))</f>
        <v/>
      </c>
      <c r="CY8" s="25" t="str">
        <f t="shared" si="26"/>
        <v/>
      </c>
      <c r="CZ8" s="25" t="str">
        <f>IF($J8="","",VLOOKUP($J8,IndDomain_Wide!$A$2:$BI$24,26,FALSE))</f>
        <v/>
      </c>
      <c r="DA8" s="25" t="str">
        <f>IF($J8="","", VLOOKUP($J8,Indicator_Wide!$A$2:$BI$24,26,FALSE))</f>
        <v/>
      </c>
      <c r="DB8" s="25" t="str">
        <f t="shared" si="27"/>
        <v/>
      </c>
      <c r="DC8" s="25" t="str">
        <f>IF($J8="","",VLOOKUP($J8,IndDomain_Wide!$A$2:$BI$24,27,FALSE))</f>
        <v/>
      </c>
      <c r="DD8" s="25" t="str">
        <f>IF($J8="","", VLOOKUP($J8,Indicator_Wide!$A$2:$BI$17,27,FALSE))</f>
        <v/>
      </c>
      <c r="DE8" s="25" t="str">
        <f t="shared" si="28"/>
        <v/>
      </c>
      <c r="DF8" s="25" t="str">
        <f>IF($J8="","",VLOOKUP($J8,IndDomain_Wide!$A$2:$BI$24,28,FALSE))</f>
        <v/>
      </c>
      <c r="DG8" s="25" t="str">
        <f>IF($J8="","", VLOOKUP($J8,Indicator_Wide!$A$2:$BI$17,28,FALSE))</f>
        <v/>
      </c>
      <c r="DH8" s="25" t="str">
        <f t="shared" si="29"/>
        <v/>
      </c>
      <c r="DI8" s="25" t="str">
        <f>IF($J8="","",VLOOKUP($J8,IndDomain_Wide!$A$2:$BI$24,29,FALSE))</f>
        <v/>
      </c>
      <c r="DJ8" s="25" t="str">
        <f>IF($J8="","", VLOOKUP($J8,Indicator_Wide!$A$2:$BI$24,29,FALSE))</f>
        <v/>
      </c>
      <c r="DK8" s="25" t="str">
        <f t="shared" si="30"/>
        <v/>
      </c>
      <c r="DL8" s="25" t="str">
        <f>IF($J8="","",VLOOKUP($J8,IndDomain_Wide!$A$2:$BI$24,30,FALSE))</f>
        <v/>
      </c>
      <c r="DM8" s="25" t="str">
        <f>IF($J8="","", VLOOKUP($J8,Indicator_Wide!$A$2:$BI$24,30,FALSE))</f>
        <v/>
      </c>
      <c r="DN8" s="25" t="str">
        <f t="shared" si="31"/>
        <v/>
      </c>
      <c r="DO8" s="25" t="str">
        <f>IF($J8="","",VLOOKUP($J8,IndDomain_Wide!$A$2:$BI$24,31,FALSE))</f>
        <v/>
      </c>
      <c r="DP8" s="25" t="str">
        <f>IF($J8="","", VLOOKUP($J8,Indicator_Wide!$A$2:$BI$24,31,FALSE))</f>
        <v/>
      </c>
      <c r="DQ8" s="25" t="str">
        <f t="shared" si="32"/>
        <v/>
      </c>
      <c r="DR8" s="25" t="str">
        <f>IF($J8="","",VLOOKUP($J8,IndDomain_Wide!$A$2:$BI$24,32,FALSE))</f>
        <v/>
      </c>
      <c r="DS8" s="25" t="str">
        <f>IF($J8="","", VLOOKUP($J8,Indicator_Wide!$A$2:$BI$24,32,FALSE))</f>
        <v/>
      </c>
      <c r="DT8" s="25" t="str">
        <f t="shared" si="33"/>
        <v/>
      </c>
      <c r="DU8" s="25" t="str">
        <f>IF($J8="","",VLOOKUP($J8,IndDomain_Wide!$A$2:$BI$24,33,FALSE))</f>
        <v/>
      </c>
      <c r="DV8" s="25" t="str">
        <f>IF($J8="","", VLOOKUP($J8,Indicator_Wide!$A$2:$BI$24,33,FALSE))</f>
        <v/>
      </c>
      <c r="DW8" s="25" t="str">
        <f t="shared" si="34"/>
        <v/>
      </c>
      <c r="DX8" s="25" t="str">
        <f>IF($J8="","",VLOOKUP($J8,IndDomain_Wide!$A$2:$BI$24,34,FALSE))</f>
        <v/>
      </c>
      <c r="DY8" s="25" t="str">
        <f>IF($J8="","", VLOOKUP($J8,Indicator_Wide!$A$2:$BI$24,34,FALSE))</f>
        <v/>
      </c>
      <c r="DZ8" s="25" t="str">
        <f t="shared" si="35"/>
        <v/>
      </c>
      <c r="EA8" s="25" t="str">
        <f>IF($J8="","",VLOOKUP($J8,IndDomain_Wide!$A$2:$BI$24,35,FALSE))</f>
        <v/>
      </c>
      <c r="EB8" s="25" t="str">
        <f>IF($J8="","", VLOOKUP($J8,Indicator_Wide!$A$2:$BI$24,35,FALSE))</f>
        <v/>
      </c>
      <c r="EC8" s="25" t="str">
        <f t="shared" si="36"/>
        <v/>
      </c>
      <c r="ED8" s="25" t="str">
        <f>IF($J8="","",VLOOKUP($J8,IndDomain_Wide!$A$2:$BI$24,36,FALSE))</f>
        <v/>
      </c>
      <c r="EE8" s="25" t="str">
        <f>IF($J8="","", VLOOKUP($J8,Indicator_Wide!$A$2:$BI$24,36,FALSE))</f>
        <v/>
      </c>
      <c r="EF8" s="25" t="str">
        <f t="shared" si="37"/>
        <v/>
      </c>
      <c r="EG8" s="25" t="str">
        <f>IF($J8="","",VLOOKUP($J8,IndDomain_Wide!$A$2:$BI$24,37,FALSE))</f>
        <v/>
      </c>
      <c r="EH8" s="25" t="str">
        <f>IF($J8="","", VLOOKUP($J8,Indicator_Wide!$A$2:$BI$24,37,FALSE))</f>
        <v/>
      </c>
      <c r="EI8" s="25" t="str">
        <f t="shared" si="38"/>
        <v/>
      </c>
      <c r="EJ8" s="25" t="str">
        <f>IF($J8="","",VLOOKUP($J8,IndDomain_Wide!$A$2:$BI$24,38,FALSE))</f>
        <v/>
      </c>
      <c r="EK8" s="25" t="str">
        <f>IF($J8="","", VLOOKUP($J8,Indicator_Wide!$A$2:$BI$24,38,FALSE))</f>
        <v/>
      </c>
      <c r="EL8" s="25" t="str">
        <f t="shared" si="39"/>
        <v/>
      </c>
      <c r="EM8" s="25" t="str">
        <f>IF($J8="","",VLOOKUP($J8,IndDomain_Wide!$A$2:$BI$24,39,FALSE))</f>
        <v/>
      </c>
      <c r="EN8" s="25" t="str">
        <f>IF($J8="","", VLOOKUP($J8,Indicator_Wide!$A$2:$BI$24,39,FALSE))</f>
        <v/>
      </c>
      <c r="EO8" s="25" t="str">
        <f t="shared" si="40"/>
        <v/>
      </c>
      <c r="EP8" s="25" t="str">
        <f>IF($J8="","",VLOOKUP($J8,IndDomain_Wide!$A$2:$BI$24,40,FALSE))</f>
        <v/>
      </c>
      <c r="EQ8" s="25" t="str">
        <f>IF($J8="","", VLOOKUP($J8,Indicator_Wide!$A$2:$BI$24,40,FALSE))</f>
        <v/>
      </c>
      <c r="ER8" s="25" t="str">
        <f t="shared" si="41"/>
        <v/>
      </c>
      <c r="ES8" s="25" t="str">
        <f>IF($J8="","",VLOOKUP($J8,IndDomain_Wide!$A$2:$BI$24,41,FALSE))</f>
        <v/>
      </c>
      <c r="ET8" s="25" t="str">
        <f>IF($J8="","", VLOOKUP($J8,Indicator_Wide!$A$2:$BI$24,41,FALSE))</f>
        <v/>
      </c>
      <c r="EU8" s="25" t="str">
        <f t="shared" si="42"/>
        <v/>
      </c>
      <c r="EV8" s="25" t="str">
        <f>IF($J8="","",VLOOKUP($J8,IndDomain_Wide!$A$2:$BI$24,42,FALSE))</f>
        <v/>
      </c>
      <c r="EW8" s="25" t="str">
        <f>IF($J8="","", VLOOKUP($J8,Indicator_Wide!$A$2:$BI$24,42,FALSE))</f>
        <v/>
      </c>
      <c r="EX8" s="25" t="str">
        <f t="shared" si="43"/>
        <v/>
      </c>
      <c r="EY8" s="25" t="str">
        <f>IF($J8="","",VLOOKUP($J8,IndDomain_Wide!$A$2:$BI$24,43,FALSE))</f>
        <v/>
      </c>
      <c r="EZ8" s="25" t="str">
        <f>IF($J8="","", VLOOKUP($J8,Indicator_Wide!$A$2:$BI$24,43,FALSE))</f>
        <v/>
      </c>
      <c r="FA8" s="25" t="str">
        <f t="shared" si="44"/>
        <v/>
      </c>
      <c r="FB8" s="25" t="str">
        <f>IF($J8="","",VLOOKUP($J8,IndDomain_Wide!$A$2:$BI$24,44,FALSE))</f>
        <v/>
      </c>
      <c r="FC8" s="25" t="str">
        <f>IF($J8="","", VLOOKUP($J8,Indicator_Wide!$A$2:$BI$24,44,FALSE))</f>
        <v/>
      </c>
      <c r="FD8" s="25" t="str">
        <f t="shared" si="45"/>
        <v/>
      </c>
      <c r="FE8" s="25" t="str">
        <f>IF($J8="","",VLOOKUP($J8,IndDomain_Wide!$A$2:$BI$24,45,FALSE))</f>
        <v/>
      </c>
      <c r="FF8" s="25" t="str">
        <f>IF($J8="","", VLOOKUP($J8,Indicator_Wide!$A$2:$BI$24,45,FALSE))</f>
        <v/>
      </c>
      <c r="FG8" s="25" t="str">
        <f t="shared" si="46"/>
        <v/>
      </c>
      <c r="FH8" s="25" t="str">
        <f>IF($J8="","",VLOOKUP($J8,IndDomain_Wide!$A$2:$BI$24,46,FALSE))</f>
        <v/>
      </c>
      <c r="FI8" s="25" t="str">
        <f>IF($J8="","", VLOOKUP($J8,Indicator_Wide!$A$2:$BI$24,46,FALSE))</f>
        <v/>
      </c>
      <c r="FJ8" s="25" t="str">
        <f t="shared" si="47"/>
        <v/>
      </c>
      <c r="FK8" s="25" t="str">
        <f>IF($J8="","",VLOOKUP($J8,IndDomain_Wide!$A$2:$BI$24,47,FALSE))</f>
        <v/>
      </c>
      <c r="FL8" s="25" t="str">
        <f>IF($J8="","", VLOOKUP($J8,Indicator_Wide!$A$2:$BI$24,47,FALSE))</f>
        <v/>
      </c>
      <c r="FM8" s="25" t="str">
        <f t="shared" si="48"/>
        <v/>
      </c>
      <c r="FN8" s="25" t="str">
        <f>IF($J8="","",VLOOKUP($J8,IndDomain_Wide!$A$2:$BI$24,48,FALSE))</f>
        <v/>
      </c>
      <c r="FO8" s="25" t="str">
        <f>IF($J8="","", VLOOKUP($J8,Indicator_Wide!$A$2:$BI$24,48,FALSE))</f>
        <v/>
      </c>
      <c r="FP8" s="25" t="str">
        <f t="shared" si="49"/>
        <v/>
      </c>
      <c r="FQ8" s="25" t="str">
        <f>IF($J8="","",VLOOKUP($J8,IndDomain_Wide!$A$2:$BI$24,49,FALSE))</f>
        <v/>
      </c>
      <c r="FR8" s="25" t="str">
        <f>IF($J8="","", VLOOKUP($J8,Indicator_Wide!$A$2:$BI$24,49,FALSE))</f>
        <v/>
      </c>
      <c r="FS8" s="25" t="str">
        <f t="shared" si="50"/>
        <v/>
      </c>
      <c r="FT8" s="25" t="str">
        <f>IF($J8="","",VLOOKUP($J8,IndDomain_Wide!$A$2:$BI$24,50,FALSE))</f>
        <v/>
      </c>
      <c r="FU8" s="25" t="str">
        <f>IF($J8="","", VLOOKUP($J8,Indicator_Wide!$A$2:$BI$24,50,FALSE))</f>
        <v/>
      </c>
      <c r="FV8" s="25" t="str">
        <f t="shared" si="51"/>
        <v/>
      </c>
      <c r="FW8" s="25" t="str">
        <f>IF($J8="","",VLOOKUP($J8,IndDomain_Wide!$A$2:$BI$24,51,FALSE))</f>
        <v/>
      </c>
      <c r="FX8" s="25" t="str">
        <f>IF($J8="","", VLOOKUP($J8,Indicator_Wide!$A$2:$BI$24,51,FALSE))</f>
        <v/>
      </c>
      <c r="FY8" s="25" t="str">
        <f t="shared" si="52"/>
        <v/>
      </c>
      <c r="FZ8" s="25" t="str">
        <f>IF($J8="","",VLOOKUP($J8,IndDomain_Wide!$A$2:$BI$24,52,FALSE))</f>
        <v/>
      </c>
      <c r="GA8" s="25" t="str">
        <f>IF($J8="","", VLOOKUP($J8,Indicator_Wide!$A$2:$BI$24,52,FALSE))</f>
        <v/>
      </c>
      <c r="GB8" s="25" t="str">
        <f t="shared" si="53"/>
        <v/>
      </c>
      <c r="GC8" s="25" t="str">
        <f>IF($J8="","",VLOOKUP($J8,IndDomain_Wide!$A$2:$BI$24,53,FALSE))</f>
        <v/>
      </c>
      <c r="GD8" s="25" t="str">
        <f>IF($J8="","", VLOOKUP($J8,Indicator_Wide!$A$2:$BI$24,53,FALSE))</f>
        <v/>
      </c>
      <c r="GE8" s="25" t="str">
        <f t="shared" si="54"/>
        <v/>
      </c>
      <c r="GF8" s="25" t="str">
        <f>IF($J8="","",VLOOKUP($J8,IndDomain_Wide!$A$2:$BI$24,54,FALSE))</f>
        <v/>
      </c>
      <c r="GG8" s="25" t="str">
        <f>IF($J8="","", VLOOKUP($J8,Indicator_Wide!$A$2:$BI$24,54,FALSE))</f>
        <v/>
      </c>
      <c r="GH8" s="25" t="str">
        <f t="shared" si="55"/>
        <v/>
      </c>
      <c r="GI8" s="25" t="str">
        <f>IF($J8="","",VLOOKUP($J8,IndDomain_Wide!$A$2:$BI$24,55,FALSE))</f>
        <v/>
      </c>
      <c r="GJ8" s="25" t="str">
        <f>IF($J8="","", VLOOKUP($J8,Indicator_Wide!$A$2:$BI$24,55,FALSE))</f>
        <v/>
      </c>
      <c r="GK8" s="25" t="str">
        <f t="shared" si="56"/>
        <v/>
      </c>
      <c r="GL8" s="25" t="str">
        <f>IF($J8="","",VLOOKUP($J8,IndDomain_Wide!$A$2:$BI$24,56,FALSE))</f>
        <v/>
      </c>
      <c r="GM8" s="25" t="str">
        <f>IF($J8="","", VLOOKUP($J8,Indicator_Wide!$A$2:$BI$24,56,FALSE))</f>
        <v/>
      </c>
      <c r="GN8" s="25" t="str">
        <f t="shared" si="57"/>
        <v/>
      </c>
      <c r="GO8" s="25" t="str">
        <f>IF($J8="","",VLOOKUP($J8,IndDomain_Wide!$A$2:$BI$24,57,FALSE))</f>
        <v/>
      </c>
      <c r="GP8" s="25" t="str">
        <f>IF($J8="","", VLOOKUP($J8,Indicator_Wide!$A$2:$BI$24,57,FALSE))</f>
        <v/>
      </c>
      <c r="GQ8" s="25" t="str">
        <f t="shared" si="58"/>
        <v/>
      </c>
      <c r="GR8" s="25" t="str">
        <f>IF($J8="","",VLOOKUP($J8,IndDomain_Wide!$A$2:$BI$24,58,FALSE))</f>
        <v/>
      </c>
      <c r="GS8" s="25" t="str">
        <f>IF($J8="","", VLOOKUP($J8,Indicator_Wide!$A$2:$BI$24,58,FALSE))</f>
        <v/>
      </c>
      <c r="GT8" s="25" t="str">
        <f t="shared" si="59"/>
        <v/>
      </c>
      <c r="GU8" s="25" t="str">
        <f>IF($J8="","",VLOOKUP($J8,IndDomain_Wide!$A$2:$BI$24,59,FALSE))</f>
        <v/>
      </c>
      <c r="GV8" s="25" t="str">
        <f>IF($J8="","", VLOOKUP($J8,Indicator_Wide!$A$2:$BI$24,59,FALSE))</f>
        <v/>
      </c>
      <c r="GW8" s="25" t="str">
        <f t="shared" si="60"/>
        <v/>
      </c>
      <c r="GX8" s="25" t="str">
        <f>IF($J8="","",VLOOKUP($J8,IndDomain_Wide!$A$2:$BI$24,60,FALSE))</f>
        <v/>
      </c>
      <c r="GY8" s="25" t="str">
        <f>IF($J8="","", VLOOKUP($J8,Indicator_Wide!$A$2:$BI$24,60,FALSE))</f>
        <v/>
      </c>
      <c r="GZ8" s="25" t="str">
        <f t="shared" si="61"/>
        <v/>
      </c>
      <c r="HA8" s="25" t="str">
        <f>IF($J8="","",VLOOKUP($J8,IndDomain_Wide!$A$2:$BI$24,61,FALSE))</f>
        <v/>
      </c>
      <c r="HB8" s="25" t="str">
        <f>IF($J8="","", VLOOKUP($J8,Indicator_Wide!$A$2:$BI$24,61,FALSE))</f>
        <v/>
      </c>
      <c r="HC8" s="25" t="str">
        <f t="shared" si="62"/>
        <v/>
      </c>
      <c r="HD8" s="25"/>
      <c r="HE8" s="25"/>
    </row>
    <row r="9" spans="1:213" x14ac:dyDescent="0.25">
      <c r="A9" s="24"/>
      <c r="B9" s="25"/>
      <c r="C9" s="25"/>
      <c r="D9" s="25"/>
      <c r="E9" s="25"/>
      <c r="F9" s="25"/>
      <c r="G9" s="25"/>
      <c r="H9" s="25"/>
      <c r="I9" s="25"/>
      <c r="J9" s="25"/>
      <c r="K9" s="25" t="str">
        <f>IF($J9="","", VLOOKUP($J9,Domain_Wide!$A$2:$M$24,2,FALSE))</f>
        <v/>
      </c>
      <c r="L9" s="25" t="str">
        <f>IF($J9="","", VLOOKUP($J9,Domain_Wide!$A$2:$M$24,3,FALSE))</f>
        <v/>
      </c>
      <c r="M9" s="25" t="str">
        <f t="shared" si="63"/>
        <v/>
      </c>
      <c r="N9" s="25" t="str">
        <f>IF($J9="","", VLOOKUP($J9,Domain_Wide!$A$2:$M$24,4,FALSE))</f>
        <v/>
      </c>
      <c r="O9" s="25" t="str">
        <f>IF($J9="","", VLOOKUP($J9,Domain_Wide!$A$2:$M$24,5,FALSE))</f>
        <v/>
      </c>
      <c r="P9" s="25" t="str">
        <f t="shared" si="64"/>
        <v/>
      </c>
      <c r="Q9" s="25" t="str">
        <f>IF($J9="","", VLOOKUP($J9,Domain_Wide!$A$2:$M$24,6,FALSE))</f>
        <v/>
      </c>
      <c r="R9" s="25" t="str">
        <f>IF($J9="","", VLOOKUP($J9,Domain_Wide!$A$2:$M$24,7,FALSE))</f>
        <v/>
      </c>
      <c r="S9" s="25" t="str">
        <f t="shared" si="0"/>
        <v/>
      </c>
      <c r="T9" s="25" t="str">
        <f>IF($J9="","", VLOOKUP($J9,Domain_Wide!$A$2:$M$24,8,FALSE))</f>
        <v/>
      </c>
      <c r="U9" s="25" t="str">
        <f>IF($J9="","", VLOOKUP($J9,Domain_Wide!$A$2:$M$24,9,FALSE))</f>
        <v/>
      </c>
      <c r="V9" s="25" t="str">
        <f t="shared" si="1"/>
        <v/>
      </c>
      <c r="W9" s="25" t="str">
        <f>IF($J9="","", VLOOKUP($J9,Domain_Wide!$A$2:$M$24,10,FALSE))</f>
        <v/>
      </c>
      <c r="X9" s="25" t="str">
        <f>IF($J9="","", VLOOKUP($J9,Domain_Wide!$A$2:$M$24,11,FALSE))</f>
        <v/>
      </c>
      <c r="Y9" s="25" t="str">
        <f t="shared" si="2"/>
        <v/>
      </c>
      <c r="Z9" s="25" t="str">
        <f>IF($J9="","", VLOOKUP($J9,Domain_Wide!$A$2:$M$24,12,FALSE))</f>
        <v/>
      </c>
      <c r="AA9" s="25" t="str">
        <f>IF($J9="","", VLOOKUP($J9,Domain_Wide!$A$2:$M$24,13,FALSE))</f>
        <v/>
      </c>
      <c r="AB9" s="25" t="str">
        <f t="shared" si="3"/>
        <v/>
      </c>
      <c r="AC9" s="25" t="str">
        <f>IF($J9="","", VLOOKUP($J9,Domain_Wide!$A$2:$N$24,14,FALSE))</f>
        <v/>
      </c>
      <c r="AD9" s="25" t="str">
        <f>IF($J9="","", VLOOKUP($J9,Domain_Wide!$A$2:$P$24,15,FALSE))</f>
        <v/>
      </c>
      <c r="AE9" s="25"/>
      <c r="AF9" s="25" t="str">
        <f>IF($J9="","",VLOOKUP($J9,IndDomain_Wide!$A$2:$BI$24,2,FALSE))</f>
        <v/>
      </c>
      <c r="AG9" s="25" t="str">
        <f>IF($J9="","",VLOOKUP($J9,Indicator_Wide!$A$2:$BI$24,2,FALSE))</f>
        <v/>
      </c>
      <c r="AH9" s="25" t="str">
        <f t="shared" si="65"/>
        <v/>
      </c>
      <c r="AI9" s="25" t="str">
        <f>IF($J9="","",VLOOKUP($J9,IndDomain_Wide!$A$2:$BI$24,3,FALSE))</f>
        <v/>
      </c>
      <c r="AJ9" s="25" t="str">
        <f>IF($J9="","", VLOOKUP($J9,Indicator_Wide!$A$2:$BI$24,3,FALSE))</f>
        <v/>
      </c>
      <c r="AK9" s="25" t="str">
        <f t="shared" si="4"/>
        <v/>
      </c>
      <c r="AL9" s="25" t="str">
        <f>IF($J9="","",VLOOKUP($J9,IndDomain_Wide!$A$2:$BI$24,4,FALSE))</f>
        <v/>
      </c>
      <c r="AM9" s="25" t="str">
        <f>IF($J9="","", VLOOKUP($J9,Indicator_Wide!$A$2:$BI$24,4,FALSE))</f>
        <v/>
      </c>
      <c r="AN9" s="25" t="str">
        <f t="shared" si="5"/>
        <v/>
      </c>
      <c r="AO9" s="25" t="str">
        <f>IF($J9="","",VLOOKUP($J9,IndDomain_Wide!$A$2:$BI$24,5,FALSE))</f>
        <v/>
      </c>
      <c r="AP9" s="25" t="str">
        <f>IF($J9="","", VLOOKUP($J9,Indicator_Wide!$A$2:$BI$24,5,FALSE))</f>
        <v/>
      </c>
      <c r="AQ9" s="25" t="str">
        <f t="shared" si="6"/>
        <v/>
      </c>
      <c r="AR9" s="25" t="str">
        <f>IF($J9="","",VLOOKUP($J9,IndDomain_Wide!$A$2:$BI$24,6,FALSE))</f>
        <v/>
      </c>
      <c r="AS9" s="25" t="str">
        <f>IF($J9="","", VLOOKUP($J9,Indicator_Wide!$A$2:$BI$24,6,FALSE))</f>
        <v/>
      </c>
      <c r="AT9" s="25" t="str">
        <f t="shared" si="7"/>
        <v/>
      </c>
      <c r="AU9" s="25" t="str">
        <f>IF($J9="","",VLOOKUP($J9,IndDomain_Wide!$A$2:$BI$24,7,FALSE))</f>
        <v/>
      </c>
      <c r="AV9" s="25" t="str">
        <f>IF($J9="","", VLOOKUP($J9,Indicator_Wide!$A$2:$BI$24,7,FALSE))</f>
        <v/>
      </c>
      <c r="AW9" s="25" t="str">
        <f t="shared" si="8"/>
        <v/>
      </c>
      <c r="AX9" s="25" t="str">
        <f>IF($J9="","",VLOOKUP($J9,IndDomain_Wide!$A$2:$BI$24,8,FALSE))</f>
        <v/>
      </c>
      <c r="AY9" s="25" t="str">
        <f>IF($J9="","", VLOOKUP($J9,Indicator_Wide!$A$2:$BI$24,8,FALSE))</f>
        <v/>
      </c>
      <c r="AZ9" s="25" t="str">
        <f t="shared" si="9"/>
        <v/>
      </c>
      <c r="BA9" s="25" t="str">
        <f>IF($J9="","",VLOOKUP($J9,IndDomain_Wide!$A$2:$BI$26,9,FALSE))</f>
        <v/>
      </c>
      <c r="BB9" s="25" t="str">
        <f>IF($J9="","", VLOOKUP($J9,Indicator_Wide!$A$2:$BI$24,9,FALSE))</f>
        <v/>
      </c>
      <c r="BC9" s="25" t="str">
        <f t="shared" si="10"/>
        <v/>
      </c>
      <c r="BD9" s="25" t="str">
        <f>IF($J9="","",VLOOKUP($J9,IndDomain_Wide!$A$2:$BI$24,10,FALSE))</f>
        <v/>
      </c>
      <c r="BE9" s="25" t="str">
        <f>IF($J9="","", VLOOKUP($J9,Indicator_Wide!$A$2:$BI$24,10,FALSE))</f>
        <v/>
      </c>
      <c r="BF9" s="25" t="str">
        <f t="shared" si="11"/>
        <v/>
      </c>
      <c r="BG9" s="25" t="str">
        <f>IF($J9="","",VLOOKUP($J9,IndDomain_Wide!$A$2:$BI$24,11,FALSE))</f>
        <v/>
      </c>
      <c r="BH9" s="25" t="str">
        <f>IF($J9="","", VLOOKUP($J9,Indicator_Wide!$A$2:$BI$24,11,FALSE))</f>
        <v/>
      </c>
      <c r="BI9" s="25" t="str">
        <f t="shared" si="12"/>
        <v/>
      </c>
      <c r="BJ9" s="25" t="str">
        <f>IF($J9="","",VLOOKUP($J9,IndDomain_Wide!$A$2:$BI$24,12,FALSE))</f>
        <v/>
      </c>
      <c r="BK9" s="25" t="str">
        <f>IF($J9="","", VLOOKUP($J9,Indicator_Wide!$A$2:$BI$24,12,FALSE))</f>
        <v/>
      </c>
      <c r="BL9" s="25" t="str">
        <f t="shared" si="13"/>
        <v/>
      </c>
      <c r="BM9" s="25" t="str">
        <f>IF($J9="","",VLOOKUP($J9,IndDomain_Wide!$A$2:$BI$24,13,FALSE))</f>
        <v/>
      </c>
      <c r="BN9" s="25" t="str">
        <f>IF($J9="","", VLOOKUP($J9,Indicator_Wide!$A$2:$BI$24,13,FALSE))</f>
        <v/>
      </c>
      <c r="BO9" s="25" t="str">
        <f t="shared" si="14"/>
        <v/>
      </c>
      <c r="BP9" s="25" t="str">
        <f>IF($J9="","",VLOOKUP($J9,IndDomain_Wide!$A$2:$BI$24,14,FALSE))</f>
        <v/>
      </c>
      <c r="BQ9" s="25" t="str">
        <f>IF($J9="","", VLOOKUP($J9,Indicator_Wide!$A$2:$BI$24,14,FALSE))</f>
        <v/>
      </c>
      <c r="BR9" s="25" t="str">
        <f t="shared" si="15"/>
        <v/>
      </c>
      <c r="BS9" s="25" t="str">
        <f>IF($J9="","",VLOOKUP($J9,IndDomain_Wide!$A$2:$BI$24,15,FALSE))</f>
        <v/>
      </c>
      <c r="BT9" s="25" t="str">
        <f>IF($J9="","", VLOOKUP($J9,Indicator_Wide!$A$2:$BI$24,15,FALSE))</f>
        <v/>
      </c>
      <c r="BU9" s="25" t="str">
        <f t="shared" si="16"/>
        <v/>
      </c>
      <c r="BV9" s="25" t="str">
        <f>IF($J9="","",VLOOKUP($J9,IndDomain_Wide!$A$2:$BI$24,16,FALSE))</f>
        <v/>
      </c>
      <c r="BW9" s="25" t="str">
        <f>IF($J9="","", VLOOKUP($J9,Indicator_Wide!$A$2:$BI$24,16,FALSE))</f>
        <v/>
      </c>
      <c r="BX9" s="25" t="str">
        <f t="shared" si="17"/>
        <v/>
      </c>
      <c r="BY9" s="25" t="str">
        <f>IF($J9="","",VLOOKUP($J9,IndDomain_Wide!$A$2:$BI$24,17,FALSE))</f>
        <v/>
      </c>
      <c r="BZ9" s="25" t="str">
        <f>IF($J9="","", VLOOKUP($J9,Indicator_Wide!$A$2:$BI$24,17,FALSE))</f>
        <v/>
      </c>
      <c r="CA9" s="25" t="str">
        <f t="shared" si="18"/>
        <v/>
      </c>
      <c r="CB9" s="25" t="str">
        <f>IF($J9="","",VLOOKUP($J9,IndDomain_Wide!$A$2:$BI$24,18,FALSE))</f>
        <v/>
      </c>
      <c r="CC9" s="25" t="str">
        <f>IF($J9="","", VLOOKUP($J9,Indicator_Wide!$A$2:$BI$24,18,FALSE))</f>
        <v/>
      </c>
      <c r="CD9" s="25" t="str">
        <f t="shared" si="19"/>
        <v/>
      </c>
      <c r="CE9" s="25" t="str">
        <f>IF($J9="","",VLOOKUP($J9,IndDomain_Wide!$A$2:$BI$24,19,FALSE))</f>
        <v/>
      </c>
      <c r="CF9" s="25" t="str">
        <f>IF($J9="","", VLOOKUP($J9,Indicator_Wide!$A$2:$BI$24,19,FALSE))</f>
        <v/>
      </c>
      <c r="CG9" s="25" t="str">
        <f t="shared" si="20"/>
        <v/>
      </c>
      <c r="CH9" s="25" t="str">
        <f>IF($J9="","",VLOOKUP($J9,IndDomain_Wide!$A$2:$BI$24,20,FALSE))</f>
        <v/>
      </c>
      <c r="CI9" s="25" t="str">
        <f>IF($J9="","", VLOOKUP($J9,Indicator_Wide!$A$2:$BI$24,20,FALSE))</f>
        <v/>
      </c>
      <c r="CJ9" s="25" t="str">
        <f t="shared" si="21"/>
        <v/>
      </c>
      <c r="CK9" s="25" t="str">
        <f>IF($J9="","",VLOOKUP($J9,IndDomain_Wide!$A$2:$BI$24,21,FALSE))</f>
        <v/>
      </c>
      <c r="CL9" s="25" t="str">
        <f>IF($J9="","", VLOOKUP($J9,Indicator_Wide!$A$2:$BI$24,21,FALSE))</f>
        <v/>
      </c>
      <c r="CM9" s="25" t="str">
        <f t="shared" si="22"/>
        <v/>
      </c>
      <c r="CN9" s="25" t="str">
        <f>IF($J9="","",VLOOKUP($J9,IndDomain_Wide!$A$2:$BI$24,22,FALSE))</f>
        <v/>
      </c>
      <c r="CO9" s="25" t="str">
        <f>IF($J9="","", VLOOKUP($J9,Indicator_Wide!$A$2:$BI$24,22,FALSE))</f>
        <v/>
      </c>
      <c r="CP9" s="25" t="str">
        <f t="shared" si="23"/>
        <v/>
      </c>
      <c r="CQ9" s="25" t="str">
        <f>IF($J9="","",VLOOKUP($J9,IndDomain_Wide!$A$2:$BI$24,23,FALSE))</f>
        <v/>
      </c>
      <c r="CR9" s="25" t="str">
        <f>IF($J9="","", VLOOKUP($J9,Indicator_Wide!$A$2:$BI$24,23,FALSE))</f>
        <v/>
      </c>
      <c r="CS9" s="25" t="str">
        <f t="shared" si="24"/>
        <v/>
      </c>
      <c r="CT9" s="25" t="str">
        <f>IF($J9="","",VLOOKUP($J9,IndDomain_Wide!$A$2:$BI$24,24,FALSE))</f>
        <v/>
      </c>
      <c r="CU9" s="25" t="str">
        <f>IF($J9="","", VLOOKUP($J9,Indicator_Wide!$A$2:$BI$24,24,FALSE))</f>
        <v/>
      </c>
      <c r="CV9" s="25" t="str">
        <f t="shared" si="25"/>
        <v/>
      </c>
      <c r="CW9" s="25" t="str">
        <f>IF($J9="","",VLOOKUP($J9,IndDomain_Wide!$A$2:$BI$24,25,FALSE))</f>
        <v/>
      </c>
      <c r="CX9" s="25" t="str">
        <f>IF($J9="","", VLOOKUP($J9,Indicator_Wide!$A$2:$BI$24,25,FALSE))</f>
        <v/>
      </c>
      <c r="CY9" s="25" t="str">
        <f t="shared" si="26"/>
        <v/>
      </c>
      <c r="CZ9" s="25" t="str">
        <f>IF($J9="","",VLOOKUP($J9,IndDomain_Wide!$A$2:$BI$24,26,FALSE))</f>
        <v/>
      </c>
      <c r="DA9" s="25" t="str">
        <f>IF($J9="","", VLOOKUP($J9,Indicator_Wide!$A$2:$BI$24,26,FALSE))</f>
        <v/>
      </c>
      <c r="DB9" s="25" t="str">
        <f t="shared" si="27"/>
        <v/>
      </c>
      <c r="DC9" s="25" t="str">
        <f>IF($J9="","",VLOOKUP($J9,IndDomain_Wide!$A$2:$BI$24,27,FALSE))</f>
        <v/>
      </c>
      <c r="DD9" s="25" t="str">
        <f>IF($J9="","", VLOOKUP($J9,Indicator_Wide!$A$2:$BI$17,27,FALSE))</f>
        <v/>
      </c>
      <c r="DE9" s="25" t="str">
        <f t="shared" si="28"/>
        <v/>
      </c>
      <c r="DF9" s="25" t="str">
        <f>IF($J9="","",VLOOKUP($J9,IndDomain_Wide!$A$2:$BI$24,28,FALSE))</f>
        <v/>
      </c>
      <c r="DG9" s="25" t="str">
        <f>IF($J9="","", VLOOKUP($J9,Indicator_Wide!$A$2:$BI$17,28,FALSE))</f>
        <v/>
      </c>
      <c r="DH9" s="25" t="str">
        <f t="shared" si="29"/>
        <v/>
      </c>
      <c r="DI9" s="25" t="str">
        <f>IF($J9="","",VLOOKUP($J9,IndDomain_Wide!$A$2:$BI$24,29,FALSE))</f>
        <v/>
      </c>
      <c r="DJ9" s="25" t="str">
        <f>IF($J9="","", VLOOKUP($J9,Indicator_Wide!$A$2:$BI$24,29,FALSE))</f>
        <v/>
      </c>
      <c r="DK9" s="25" t="str">
        <f t="shared" si="30"/>
        <v/>
      </c>
      <c r="DL9" s="25" t="str">
        <f>IF($J9="","",VLOOKUP($J9,IndDomain_Wide!$A$2:$BI$24,30,FALSE))</f>
        <v/>
      </c>
      <c r="DM9" s="25" t="str">
        <f>IF($J9="","", VLOOKUP($J9,Indicator_Wide!$A$2:$BI$24,30,FALSE))</f>
        <v/>
      </c>
      <c r="DN9" s="25" t="str">
        <f t="shared" si="31"/>
        <v/>
      </c>
      <c r="DO9" s="25" t="str">
        <f>IF($J9="","",VLOOKUP($J9,IndDomain_Wide!$A$2:$BI$24,31,FALSE))</f>
        <v/>
      </c>
      <c r="DP9" s="25" t="str">
        <f>IF($J9="","", VLOOKUP($J9,Indicator_Wide!$A$2:$BI$24,31,FALSE))</f>
        <v/>
      </c>
      <c r="DQ9" s="25" t="str">
        <f t="shared" si="32"/>
        <v/>
      </c>
      <c r="DR9" s="25" t="str">
        <f>IF($J9="","",VLOOKUP($J9,IndDomain_Wide!$A$2:$BI$24,32,FALSE))</f>
        <v/>
      </c>
      <c r="DS9" s="25" t="str">
        <f>IF($J9="","", VLOOKUP($J9,Indicator_Wide!$A$2:$BI$24,32,FALSE))</f>
        <v/>
      </c>
      <c r="DT9" s="25" t="str">
        <f t="shared" si="33"/>
        <v/>
      </c>
      <c r="DU9" s="25" t="str">
        <f>IF($J9="","",VLOOKUP($J9,IndDomain_Wide!$A$2:$BI$24,33,FALSE))</f>
        <v/>
      </c>
      <c r="DV9" s="25" t="str">
        <f>IF($J9="","", VLOOKUP($J9,Indicator_Wide!$A$2:$BI$24,33,FALSE))</f>
        <v/>
      </c>
      <c r="DW9" s="25" t="str">
        <f t="shared" si="34"/>
        <v/>
      </c>
      <c r="DX9" s="25" t="str">
        <f>IF($J9="","",VLOOKUP($J9,IndDomain_Wide!$A$2:$BI$24,34,FALSE))</f>
        <v/>
      </c>
      <c r="DY9" s="25" t="str">
        <f>IF($J9="","", VLOOKUP($J9,Indicator_Wide!$A$2:$BI$24,34,FALSE))</f>
        <v/>
      </c>
      <c r="DZ9" s="25" t="str">
        <f t="shared" si="35"/>
        <v/>
      </c>
      <c r="EA9" s="25" t="str">
        <f>IF($J9="","",VLOOKUP($J9,IndDomain_Wide!$A$2:$BI$24,35,FALSE))</f>
        <v/>
      </c>
      <c r="EB9" s="25" t="str">
        <f>IF($J9="","", VLOOKUP($J9,Indicator_Wide!$A$2:$BI$24,35,FALSE))</f>
        <v/>
      </c>
      <c r="EC9" s="25" t="str">
        <f t="shared" si="36"/>
        <v/>
      </c>
      <c r="ED9" s="25" t="str">
        <f>IF($J9="","",VLOOKUP($J9,IndDomain_Wide!$A$2:$BI$24,36,FALSE))</f>
        <v/>
      </c>
      <c r="EE9" s="25" t="str">
        <f>IF($J9="","", VLOOKUP($J9,Indicator_Wide!$A$2:$BI$24,36,FALSE))</f>
        <v/>
      </c>
      <c r="EF9" s="25" t="str">
        <f t="shared" si="37"/>
        <v/>
      </c>
      <c r="EG9" s="25" t="str">
        <f>IF($J9="","",VLOOKUP($J9,IndDomain_Wide!$A$2:$BI$24,37,FALSE))</f>
        <v/>
      </c>
      <c r="EH9" s="25" t="str">
        <f>IF($J9="","", VLOOKUP($J9,Indicator_Wide!$A$2:$BI$24,37,FALSE))</f>
        <v/>
      </c>
      <c r="EI9" s="25" t="str">
        <f t="shared" si="38"/>
        <v/>
      </c>
      <c r="EJ9" s="25" t="str">
        <f>IF($J9="","",VLOOKUP($J9,IndDomain_Wide!$A$2:$BI$24,38,FALSE))</f>
        <v/>
      </c>
      <c r="EK9" s="25" t="str">
        <f>IF($J9="","", VLOOKUP($J9,Indicator_Wide!$A$2:$BI$24,38,FALSE))</f>
        <v/>
      </c>
      <c r="EL9" s="25" t="str">
        <f t="shared" si="39"/>
        <v/>
      </c>
      <c r="EM9" s="25" t="str">
        <f>IF($J9="","",VLOOKUP($J9,IndDomain_Wide!$A$2:$BI$24,39,FALSE))</f>
        <v/>
      </c>
      <c r="EN9" s="25" t="str">
        <f>IF($J9="","", VLOOKUP($J9,Indicator_Wide!$A$2:$BI$24,39,FALSE))</f>
        <v/>
      </c>
      <c r="EO9" s="25" t="str">
        <f t="shared" si="40"/>
        <v/>
      </c>
      <c r="EP9" s="25" t="str">
        <f>IF($J9="","",VLOOKUP($J9,IndDomain_Wide!$A$2:$BI$24,40,FALSE))</f>
        <v/>
      </c>
      <c r="EQ9" s="25" t="str">
        <f>IF($J9="","", VLOOKUP($J9,Indicator_Wide!$A$2:$BI$24,40,FALSE))</f>
        <v/>
      </c>
      <c r="ER9" s="25" t="str">
        <f t="shared" si="41"/>
        <v/>
      </c>
      <c r="ES9" s="25" t="str">
        <f>IF($J9="","",VLOOKUP($J9,IndDomain_Wide!$A$2:$BI$24,41,FALSE))</f>
        <v/>
      </c>
      <c r="ET9" s="25" t="str">
        <f>IF($J9="","", VLOOKUP($J9,Indicator_Wide!$A$2:$BI$24,41,FALSE))</f>
        <v/>
      </c>
      <c r="EU9" s="25" t="str">
        <f t="shared" si="42"/>
        <v/>
      </c>
      <c r="EV9" s="25" t="str">
        <f>IF($J9="","",VLOOKUP($J9,IndDomain_Wide!$A$2:$BI$24,42,FALSE))</f>
        <v/>
      </c>
      <c r="EW9" s="25" t="str">
        <f>IF($J9="","", VLOOKUP($J9,Indicator_Wide!$A$2:$BI$24,42,FALSE))</f>
        <v/>
      </c>
      <c r="EX9" s="25" t="str">
        <f t="shared" si="43"/>
        <v/>
      </c>
      <c r="EY9" s="25" t="str">
        <f>IF($J9="","",VLOOKUP($J9,IndDomain_Wide!$A$2:$BI$24,43,FALSE))</f>
        <v/>
      </c>
      <c r="EZ9" s="25" t="str">
        <f>IF($J9="","", VLOOKUP($J9,Indicator_Wide!$A$2:$BI$24,43,FALSE))</f>
        <v/>
      </c>
      <c r="FA9" s="25" t="str">
        <f t="shared" si="44"/>
        <v/>
      </c>
      <c r="FB9" s="25" t="str">
        <f>IF($J9="","",VLOOKUP($J9,IndDomain_Wide!$A$2:$BI$24,44,FALSE))</f>
        <v/>
      </c>
      <c r="FC9" s="25" t="str">
        <f>IF($J9="","", VLOOKUP($J9,Indicator_Wide!$A$2:$BI$24,44,FALSE))</f>
        <v/>
      </c>
      <c r="FD9" s="25" t="str">
        <f t="shared" si="45"/>
        <v/>
      </c>
      <c r="FE9" s="25" t="str">
        <f>IF($J9="","",VLOOKUP($J9,IndDomain_Wide!$A$2:$BI$24,45,FALSE))</f>
        <v/>
      </c>
      <c r="FF9" s="25" t="str">
        <f>IF($J9="","", VLOOKUP($J9,Indicator_Wide!$A$2:$BI$24,45,FALSE))</f>
        <v/>
      </c>
      <c r="FG9" s="25" t="str">
        <f t="shared" si="46"/>
        <v/>
      </c>
      <c r="FH9" s="25" t="str">
        <f>IF($J9="","",VLOOKUP($J9,IndDomain_Wide!$A$2:$BI$24,46,FALSE))</f>
        <v/>
      </c>
      <c r="FI9" s="25" t="str">
        <f>IF($J9="","", VLOOKUP($J9,Indicator_Wide!$A$2:$BI$24,46,FALSE))</f>
        <v/>
      </c>
      <c r="FJ9" s="25" t="str">
        <f t="shared" si="47"/>
        <v/>
      </c>
      <c r="FK9" s="25" t="str">
        <f>IF($J9="","",VLOOKUP($J9,IndDomain_Wide!$A$2:$BI$24,47,FALSE))</f>
        <v/>
      </c>
      <c r="FL9" s="25" t="str">
        <f>IF($J9="","", VLOOKUP($J9,Indicator_Wide!$A$2:$BI$24,47,FALSE))</f>
        <v/>
      </c>
      <c r="FM9" s="25" t="str">
        <f t="shared" si="48"/>
        <v/>
      </c>
      <c r="FN9" s="25" t="str">
        <f>IF($J9="","",VLOOKUP($J9,IndDomain_Wide!$A$2:$BI$24,48,FALSE))</f>
        <v/>
      </c>
      <c r="FO9" s="25" t="str">
        <f>IF($J9="","", VLOOKUP($J9,Indicator_Wide!$A$2:$BI$24,48,FALSE))</f>
        <v/>
      </c>
      <c r="FP9" s="25" t="str">
        <f t="shared" si="49"/>
        <v/>
      </c>
      <c r="FQ9" s="25" t="str">
        <f>IF($J9="","",VLOOKUP($J9,IndDomain_Wide!$A$2:$BI$24,49,FALSE))</f>
        <v/>
      </c>
      <c r="FR9" s="25" t="str">
        <f>IF($J9="","", VLOOKUP($J9,Indicator_Wide!$A$2:$BI$24,49,FALSE))</f>
        <v/>
      </c>
      <c r="FS9" s="25" t="str">
        <f t="shared" si="50"/>
        <v/>
      </c>
      <c r="FT9" s="25" t="str">
        <f>IF($J9="","",VLOOKUP($J9,IndDomain_Wide!$A$2:$BI$24,50,FALSE))</f>
        <v/>
      </c>
      <c r="FU9" s="25" t="str">
        <f>IF($J9="","", VLOOKUP($J9,Indicator_Wide!$A$2:$BI$24,50,FALSE))</f>
        <v/>
      </c>
      <c r="FV9" s="25" t="str">
        <f t="shared" si="51"/>
        <v/>
      </c>
      <c r="FW9" s="25" t="str">
        <f>IF($J9="","",VLOOKUP($J9,IndDomain_Wide!$A$2:$BI$24,51,FALSE))</f>
        <v/>
      </c>
      <c r="FX9" s="25" t="str">
        <f>IF($J9="","", VLOOKUP($J9,Indicator_Wide!$A$2:$BI$24,51,FALSE))</f>
        <v/>
      </c>
      <c r="FY9" s="25" t="str">
        <f t="shared" si="52"/>
        <v/>
      </c>
      <c r="FZ9" s="25" t="str">
        <f>IF($J9="","",VLOOKUP($J9,IndDomain_Wide!$A$2:$BI$24,52,FALSE))</f>
        <v/>
      </c>
      <c r="GA9" s="25" t="str">
        <f>IF($J9="","", VLOOKUP($J9,Indicator_Wide!$A$2:$BI$24,52,FALSE))</f>
        <v/>
      </c>
      <c r="GB9" s="25" t="str">
        <f t="shared" si="53"/>
        <v/>
      </c>
      <c r="GC9" s="25" t="str">
        <f>IF($J9="","",VLOOKUP($J9,IndDomain_Wide!$A$2:$BI$24,53,FALSE))</f>
        <v/>
      </c>
      <c r="GD9" s="25" t="str">
        <f>IF($J9="","", VLOOKUP($J9,Indicator_Wide!$A$2:$BI$24,53,FALSE))</f>
        <v/>
      </c>
      <c r="GE9" s="25" t="str">
        <f t="shared" si="54"/>
        <v/>
      </c>
      <c r="GF9" s="25" t="str">
        <f>IF($J9="","",VLOOKUP($J9,IndDomain_Wide!$A$2:$BI$24,54,FALSE))</f>
        <v/>
      </c>
      <c r="GG9" s="25" t="str">
        <f>IF($J9="","", VLOOKUP($J9,Indicator_Wide!$A$2:$BI$24,54,FALSE))</f>
        <v/>
      </c>
      <c r="GH9" s="25" t="str">
        <f t="shared" si="55"/>
        <v/>
      </c>
      <c r="GI9" s="25" t="str">
        <f>IF($J9="","",VLOOKUP($J9,IndDomain_Wide!$A$2:$BI$24,55,FALSE))</f>
        <v/>
      </c>
      <c r="GJ9" s="25" t="str">
        <f>IF($J9="","", VLOOKUP($J9,Indicator_Wide!$A$2:$BI$24,55,FALSE))</f>
        <v/>
      </c>
      <c r="GK9" s="25" t="str">
        <f t="shared" si="56"/>
        <v/>
      </c>
      <c r="GL9" s="25" t="str">
        <f>IF($J9="","",VLOOKUP($J9,IndDomain_Wide!$A$2:$BI$24,56,FALSE))</f>
        <v/>
      </c>
      <c r="GM9" s="25" t="str">
        <f>IF($J9="","", VLOOKUP($J9,Indicator_Wide!$A$2:$BI$24,56,FALSE))</f>
        <v/>
      </c>
      <c r="GN9" s="25" t="str">
        <f t="shared" si="57"/>
        <v/>
      </c>
      <c r="GO9" s="25" t="str">
        <f>IF($J9="","",VLOOKUP($J9,IndDomain_Wide!$A$2:$BI$24,57,FALSE))</f>
        <v/>
      </c>
      <c r="GP9" s="25" t="str">
        <f>IF($J9="","", VLOOKUP($J9,Indicator_Wide!$A$2:$BI$24,57,FALSE))</f>
        <v/>
      </c>
      <c r="GQ9" s="25" t="str">
        <f t="shared" si="58"/>
        <v/>
      </c>
      <c r="GR9" s="25" t="str">
        <f>IF($J9="","",VLOOKUP($J9,IndDomain_Wide!$A$2:$BI$24,58,FALSE))</f>
        <v/>
      </c>
      <c r="GS9" s="25" t="str">
        <f>IF($J9="","", VLOOKUP($J9,Indicator_Wide!$A$2:$BI$24,58,FALSE))</f>
        <v/>
      </c>
      <c r="GT9" s="25" t="str">
        <f t="shared" si="59"/>
        <v/>
      </c>
      <c r="GU9" s="25" t="str">
        <f>IF($J9="","",VLOOKUP($J9,IndDomain_Wide!$A$2:$BI$24,59,FALSE))</f>
        <v/>
      </c>
      <c r="GV9" s="25" t="str">
        <f>IF($J9="","", VLOOKUP($J9,Indicator_Wide!$A$2:$BI$24,59,FALSE))</f>
        <v/>
      </c>
      <c r="GW9" s="25" t="str">
        <f t="shared" si="60"/>
        <v/>
      </c>
      <c r="GX9" s="25" t="str">
        <f>IF($J9="","",VLOOKUP($J9,IndDomain_Wide!$A$2:$BI$24,60,FALSE))</f>
        <v/>
      </c>
      <c r="GY9" s="25" t="str">
        <f>IF($J9="","", VLOOKUP($J9,Indicator_Wide!$A$2:$BI$24,60,FALSE))</f>
        <v/>
      </c>
      <c r="GZ9" s="25" t="str">
        <f t="shared" si="61"/>
        <v/>
      </c>
      <c r="HA9" s="25" t="str">
        <f>IF($J9="","",VLOOKUP($J9,IndDomain_Wide!$A$2:$BI$24,61,FALSE))</f>
        <v/>
      </c>
      <c r="HB9" s="25" t="str">
        <f>IF($J9="","", VLOOKUP($J9,Indicator_Wide!$A$2:$BI$24,61,FALSE))</f>
        <v/>
      </c>
      <c r="HC9" s="25" t="str">
        <f t="shared" si="62"/>
        <v/>
      </c>
      <c r="HD9" s="25"/>
      <c r="HE9" s="25"/>
    </row>
    <row r="10" spans="1:213" x14ac:dyDescent="0.25">
      <c r="A10" s="24"/>
      <c r="B10" s="25"/>
      <c r="C10" s="25"/>
      <c r="D10" s="25"/>
      <c r="E10" s="25"/>
      <c r="F10" s="25"/>
      <c r="G10" s="25"/>
      <c r="H10" s="25"/>
      <c r="I10" s="25"/>
      <c r="J10" s="25"/>
      <c r="K10" s="25" t="str">
        <f>IF($J10="","", VLOOKUP($J10,Domain_Wide!$A$2:$M$24,2,FALSE))</f>
        <v/>
      </c>
      <c r="L10" s="25" t="str">
        <f>IF($J10="","", VLOOKUP($J10,Domain_Wide!$A$2:$M$24,3,FALSE))</f>
        <v/>
      </c>
      <c r="M10" s="25" t="str">
        <f t="shared" si="63"/>
        <v/>
      </c>
      <c r="N10" s="25" t="str">
        <f>IF($J10="","", VLOOKUP($J10,Domain_Wide!$A$2:$M$24,4,FALSE))</f>
        <v/>
      </c>
      <c r="O10" s="25" t="str">
        <f>IF($J10="","", VLOOKUP($J10,Domain_Wide!$A$2:$M$24,5,FALSE))</f>
        <v/>
      </c>
      <c r="P10" s="25" t="str">
        <f t="shared" si="64"/>
        <v/>
      </c>
      <c r="Q10" s="25" t="str">
        <f>IF($J10="","", VLOOKUP($J10,Domain_Wide!$A$2:$M$24,6,FALSE))</f>
        <v/>
      </c>
      <c r="R10" s="25" t="str">
        <f>IF($J10="","", VLOOKUP($J10,Domain_Wide!$A$2:$M$24,7,FALSE))</f>
        <v/>
      </c>
      <c r="S10" s="25" t="str">
        <f t="shared" si="0"/>
        <v/>
      </c>
      <c r="T10" s="25" t="str">
        <f>IF($J10="","", VLOOKUP($J10,Domain_Wide!$A$2:$M$24,8,FALSE))</f>
        <v/>
      </c>
      <c r="U10" s="25" t="str">
        <f>IF($J10="","", VLOOKUP($J10,Domain_Wide!$A$2:$M$24,9,FALSE))</f>
        <v/>
      </c>
      <c r="V10" s="25" t="str">
        <f t="shared" si="1"/>
        <v/>
      </c>
      <c r="W10" s="25" t="str">
        <f>IF($J10="","", VLOOKUP($J10,Domain_Wide!$A$2:$M$24,10,FALSE))</f>
        <v/>
      </c>
      <c r="X10" s="25" t="str">
        <f>IF($J10="","", VLOOKUP($J10,Domain_Wide!$A$2:$M$24,11,FALSE))</f>
        <v/>
      </c>
      <c r="Y10" s="25" t="str">
        <f t="shared" si="2"/>
        <v/>
      </c>
      <c r="Z10" s="25" t="str">
        <f>IF($J10="","", VLOOKUP($J10,Domain_Wide!$A$2:$M$24,12,FALSE))</f>
        <v/>
      </c>
      <c r="AA10" s="25" t="str">
        <f>IF($J10="","", VLOOKUP($J10,Domain_Wide!$A$2:$M$24,13,FALSE))</f>
        <v/>
      </c>
      <c r="AB10" s="25" t="str">
        <f t="shared" si="3"/>
        <v/>
      </c>
      <c r="AC10" s="25" t="str">
        <f>IF($J10="","", VLOOKUP($J10,Domain_Wide!$A$2:$N$24,14,FALSE))</f>
        <v/>
      </c>
      <c r="AD10" s="25" t="str">
        <f>IF($J10="","", VLOOKUP($J10,Domain_Wide!$A$2:$P$24,15,FALSE))</f>
        <v/>
      </c>
      <c r="AE10" s="25"/>
      <c r="AF10" s="25" t="str">
        <f>IF($J10="","",VLOOKUP($J10,IndDomain_Wide!$A$2:$BI$24,2,FALSE))</f>
        <v/>
      </c>
      <c r="AG10" s="25" t="str">
        <f>IF($J10="","",VLOOKUP($J10,Indicator_Wide!$A$2:$BI$24,2,FALSE))</f>
        <v/>
      </c>
      <c r="AH10" s="25" t="str">
        <f t="shared" si="65"/>
        <v/>
      </c>
      <c r="AI10" s="25" t="str">
        <f>IF($J10="","",VLOOKUP($J10,IndDomain_Wide!$A$2:$BI$24,3,FALSE))</f>
        <v/>
      </c>
      <c r="AJ10" s="25" t="str">
        <f>IF($J10="","", VLOOKUP($J10,Indicator_Wide!$A$2:$BI$24,3,FALSE))</f>
        <v/>
      </c>
      <c r="AK10" s="25" t="str">
        <f t="shared" si="4"/>
        <v/>
      </c>
      <c r="AL10" s="25" t="str">
        <f>IF($J10="","",VLOOKUP($J10,IndDomain_Wide!$A$2:$BI$24,4,FALSE))</f>
        <v/>
      </c>
      <c r="AM10" s="25" t="str">
        <f>IF($J10="","", VLOOKUP($J10,Indicator_Wide!$A$2:$BI$24,4,FALSE))</f>
        <v/>
      </c>
      <c r="AN10" s="25" t="str">
        <f t="shared" si="5"/>
        <v/>
      </c>
      <c r="AO10" s="25" t="str">
        <f>IF($J10="","",VLOOKUP($J10,IndDomain_Wide!$A$2:$BI$24,5,FALSE))</f>
        <v/>
      </c>
      <c r="AP10" s="25" t="str">
        <f>IF($J10="","", VLOOKUP($J10,Indicator_Wide!$A$2:$BI$24,5,FALSE))</f>
        <v/>
      </c>
      <c r="AQ10" s="25" t="str">
        <f t="shared" si="6"/>
        <v/>
      </c>
      <c r="AR10" s="25" t="str">
        <f>IF($J10="","",VLOOKUP($J10,IndDomain_Wide!$A$2:$BI$24,6,FALSE))</f>
        <v/>
      </c>
      <c r="AS10" s="25" t="str">
        <f>IF($J10="","", VLOOKUP($J10,Indicator_Wide!$A$2:$BI$24,6,FALSE))</f>
        <v/>
      </c>
      <c r="AT10" s="25" t="str">
        <f t="shared" si="7"/>
        <v/>
      </c>
      <c r="AU10" s="25" t="str">
        <f>IF($J10="","",VLOOKUP($J10,IndDomain_Wide!$A$2:$BI$24,7,FALSE))</f>
        <v/>
      </c>
      <c r="AV10" s="25" t="str">
        <f>IF($J10="","", VLOOKUP($J10,Indicator_Wide!$A$2:$BI$24,7,FALSE))</f>
        <v/>
      </c>
      <c r="AW10" s="25" t="str">
        <f t="shared" si="8"/>
        <v/>
      </c>
      <c r="AX10" s="25" t="str">
        <f>IF($J10="","",VLOOKUP($J10,IndDomain_Wide!$A$2:$BI$24,8,FALSE))</f>
        <v/>
      </c>
      <c r="AY10" s="25" t="str">
        <f>IF($J10="","", VLOOKUP($J10,Indicator_Wide!$A$2:$BI$24,8,FALSE))</f>
        <v/>
      </c>
      <c r="AZ10" s="25" t="str">
        <f t="shared" si="9"/>
        <v/>
      </c>
      <c r="BA10" s="25" t="str">
        <f>IF($J10="","",VLOOKUP($J10,IndDomain_Wide!$A$2:$BI$26,9,FALSE))</f>
        <v/>
      </c>
      <c r="BB10" s="25" t="str">
        <f>IF($J10="","", VLOOKUP($J10,Indicator_Wide!$A$2:$BI$24,9,FALSE))</f>
        <v/>
      </c>
      <c r="BC10" s="25" t="str">
        <f t="shared" si="10"/>
        <v/>
      </c>
      <c r="BD10" s="25" t="str">
        <f>IF($J10="","",VLOOKUP($J10,IndDomain_Wide!$A$2:$BI$24,10,FALSE))</f>
        <v/>
      </c>
      <c r="BE10" s="25" t="str">
        <f>IF($J10="","", VLOOKUP($J10,Indicator_Wide!$A$2:$BI$24,10,FALSE))</f>
        <v/>
      </c>
      <c r="BF10" s="25" t="str">
        <f t="shared" si="11"/>
        <v/>
      </c>
      <c r="BG10" s="25" t="str">
        <f>IF($J10="","",VLOOKUP($J10,IndDomain_Wide!$A$2:$BI$24,11,FALSE))</f>
        <v/>
      </c>
      <c r="BH10" s="25" t="str">
        <f>IF($J10="","", VLOOKUP($J10,Indicator_Wide!$A$2:$BI$24,11,FALSE))</f>
        <v/>
      </c>
      <c r="BI10" s="25" t="str">
        <f t="shared" si="12"/>
        <v/>
      </c>
      <c r="BJ10" s="25" t="str">
        <f>IF($J10="","",VLOOKUP($J10,IndDomain_Wide!$A$2:$BI$24,12,FALSE))</f>
        <v/>
      </c>
      <c r="BK10" s="25" t="str">
        <f>IF($J10="","", VLOOKUP($J10,Indicator_Wide!$A$2:$BI$24,12,FALSE))</f>
        <v/>
      </c>
      <c r="BL10" s="25" t="str">
        <f t="shared" si="13"/>
        <v/>
      </c>
      <c r="BM10" s="25" t="str">
        <f>IF($J10="","",VLOOKUP($J10,IndDomain_Wide!$A$2:$BI$24,13,FALSE))</f>
        <v/>
      </c>
      <c r="BN10" s="25" t="str">
        <f>IF($J10="","", VLOOKUP($J10,Indicator_Wide!$A$2:$BI$24,13,FALSE))</f>
        <v/>
      </c>
      <c r="BO10" s="25" t="str">
        <f t="shared" si="14"/>
        <v/>
      </c>
      <c r="BP10" s="25" t="str">
        <f>IF($J10="","",VLOOKUP($J10,IndDomain_Wide!$A$2:$BI$24,14,FALSE))</f>
        <v/>
      </c>
      <c r="BQ10" s="25" t="str">
        <f>IF($J10="","", VLOOKUP($J10,Indicator_Wide!$A$2:$BI$24,14,FALSE))</f>
        <v/>
      </c>
      <c r="BR10" s="25" t="str">
        <f t="shared" si="15"/>
        <v/>
      </c>
      <c r="BS10" s="25" t="str">
        <f>IF($J10="","",VLOOKUP($J10,IndDomain_Wide!$A$2:$BI$24,15,FALSE))</f>
        <v/>
      </c>
      <c r="BT10" s="25" t="str">
        <f>IF($J10="","", VLOOKUP($J10,Indicator_Wide!$A$2:$BI$24,15,FALSE))</f>
        <v/>
      </c>
      <c r="BU10" s="25" t="str">
        <f t="shared" si="16"/>
        <v/>
      </c>
      <c r="BV10" s="25" t="str">
        <f>IF($J10="","",VLOOKUP($J10,IndDomain_Wide!$A$2:$BI$24,16,FALSE))</f>
        <v/>
      </c>
      <c r="BW10" s="25" t="str">
        <f>IF($J10="","", VLOOKUP($J10,Indicator_Wide!$A$2:$BI$24,16,FALSE))</f>
        <v/>
      </c>
      <c r="BX10" s="25" t="str">
        <f t="shared" si="17"/>
        <v/>
      </c>
      <c r="BY10" s="25" t="str">
        <f>IF($J10="","",VLOOKUP($J10,IndDomain_Wide!$A$2:$BI$24,17,FALSE))</f>
        <v/>
      </c>
      <c r="BZ10" s="25" t="str">
        <f>IF($J10="","", VLOOKUP($J10,Indicator_Wide!$A$2:$BI$24,17,FALSE))</f>
        <v/>
      </c>
      <c r="CA10" s="25" t="str">
        <f t="shared" si="18"/>
        <v/>
      </c>
      <c r="CB10" s="25" t="str">
        <f>IF($J10="","",VLOOKUP($J10,IndDomain_Wide!$A$2:$BI$24,18,FALSE))</f>
        <v/>
      </c>
      <c r="CC10" s="25" t="str">
        <f>IF($J10="","", VLOOKUP($J10,Indicator_Wide!$A$2:$BI$24,18,FALSE))</f>
        <v/>
      </c>
      <c r="CD10" s="25" t="str">
        <f t="shared" si="19"/>
        <v/>
      </c>
      <c r="CE10" s="25" t="str">
        <f>IF($J10="","",VLOOKUP($J10,IndDomain_Wide!$A$2:$BI$24,19,FALSE))</f>
        <v/>
      </c>
      <c r="CF10" s="25" t="str">
        <f>IF($J10="","", VLOOKUP($J10,Indicator_Wide!$A$2:$BI$24,19,FALSE))</f>
        <v/>
      </c>
      <c r="CG10" s="25" t="str">
        <f t="shared" si="20"/>
        <v/>
      </c>
      <c r="CH10" s="25" t="str">
        <f>IF($J10="","",VLOOKUP($J10,IndDomain_Wide!$A$2:$BI$24,20,FALSE))</f>
        <v/>
      </c>
      <c r="CI10" s="25" t="str">
        <f>IF($J10="","", VLOOKUP($J10,Indicator_Wide!$A$2:$BI$24,20,FALSE))</f>
        <v/>
      </c>
      <c r="CJ10" s="25" t="str">
        <f t="shared" si="21"/>
        <v/>
      </c>
      <c r="CK10" s="25" t="str">
        <f>IF($J10="","",VLOOKUP($J10,IndDomain_Wide!$A$2:$BI$24,21,FALSE))</f>
        <v/>
      </c>
      <c r="CL10" s="25" t="str">
        <f>IF($J10="","", VLOOKUP($J10,Indicator_Wide!$A$2:$BI$24,21,FALSE))</f>
        <v/>
      </c>
      <c r="CM10" s="25" t="str">
        <f t="shared" si="22"/>
        <v/>
      </c>
      <c r="CN10" s="25" t="str">
        <f>IF($J10="","",VLOOKUP($J10,IndDomain_Wide!$A$2:$BI$24,22,FALSE))</f>
        <v/>
      </c>
      <c r="CO10" s="25" t="str">
        <f>IF($J10="","", VLOOKUP($J10,Indicator_Wide!$A$2:$BI$24,22,FALSE))</f>
        <v/>
      </c>
      <c r="CP10" s="25" t="str">
        <f t="shared" si="23"/>
        <v/>
      </c>
      <c r="CQ10" s="25" t="str">
        <f>IF($J10="","",VLOOKUP($J10,IndDomain_Wide!$A$2:$BI$24,23,FALSE))</f>
        <v/>
      </c>
      <c r="CR10" s="25" t="str">
        <f>IF($J10="","", VLOOKUP($J10,Indicator_Wide!$A$2:$BI$24,23,FALSE))</f>
        <v/>
      </c>
      <c r="CS10" s="25" t="str">
        <f t="shared" si="24"/>
        <v/>
      </c>
      <c r="CT10" s="25" t="str">
        <f>IF($J10="","",VLOOKUP($J10,IndDomain_Wide!$A$2:$BI$24,24,FALSE))</f>
        <v/>
      </c>
      <c r="CU10" s="25" t="str">
        <f>IF($J10="","", VLOOKUP($J10,Indicator_Wide!$A$2:$BI$24,24,FALSE))</f>
        <v/>
      </c>
      <c r="CV10" s="25" t="str">
        <f t="shared" si="25"/>
        <v/>
      </c>
      <c r="CW10" s="25" t="str">
        <f>IF($J10="","",VLOOKUP($J10,IndDomain_Wide!$A$2:$BI$24,25,FALSE))</f>
        <v/>
      </c>
      <c r="CX10" s="25" t="str">
        <f>IF($J10="","", VLOOKUP($J10,Indicator_Wide!$A$2:$BI$24,25,FALSE))</f>
        <v/>
      </c>
      <c r="CY10" s="25" t="str">
        <f t="shared" si="26"/>
        <v/>
      </c>
      <c r="CZ10" s="25" t="str">
        <f>IF($J10="","",VLOOKUP($J10,IndDomain_Wide!$A$2:$BI$24,26,FALSE))</f>
        <v/>
      </c>
      <c r="DA10" s="25" t="str">
        <f>IF($J10="","", VLOOKUP($J10,Indicator_Wide!$A$2:$BI$24,26,FALSE))</f>
        <v/>
      </c>
      <c r="DB10" s="25" t="str">
        <f t="shared" si="27"/>
        <v/>
      </c>
      <c r="DC10" s="25" t="str">
        <f>IF($J10="","",VLOOKUP($J10,IndDomain_Wide!$A$2:$BI$24,27,FALSE))</f>
        <v/>
      </c>
      <c r="DD10" s="25" t="str">
        <f>IF($J10="","", VLOOKUP($J10,Indicator_Wide!$A$2:$BI$17,27,FALSE))</f>
        <v/>
      </c>
      <c r="DE10" s="25" t="str">
        <f t="shared" si="28"/>
        <v/>
      </c>
      <c r="DF10" s="25" t="str">
        <f>IF($J10="","",VLOOKUP($J10,IndDomain_Wide!$A$2:$BI$24,28,FALSE))</f>
        <v/>
      </c>
      <c r="DG10" s="25" t="str">
        <f>IF($J10="","", VLOOKUP($J10,Indicator_Wide!$A$2:$BI$17,28,FALSE))</f>
        <v/>
      </c>
      <c r="DH10" s="25" t="str">
        <f t="shared" si="29"/>
        <v/>
      </c>
      <c r="DI10" s="25" t="str">
        <f>IF($J10="","",VLOOKUP($J10,IndDomain_Wide!$A$2:$BI$24,29,FALSE))</f>
        <v/>
      </c>
      <c r="DJ10" s="25" t="str">
        <f>IF($J10="","", VLOOKUP($J10,Indicator_Wide!$A$2:$BI$24,29,FALSE))</f>
        <v/>
      </c>
      <c r="DK10" s="25" t="str">
        <f t="shared" si="30"/>
        <v/>
      </c>
      <c r="DL10" s="25" t="str">
        <f>IF($J10="","",VLOOKUP($J10,IndDomain_Wide!$A$2:$BI$24,30,FALSE))</f>
        <v/>
      </c>
      <c r="DM10" s="25" t="str">
        <f>IF($J10="","", VLOOKUP($J10,Indicator_Wide!$A$2:$BI$24,30,FALSE))</f>
        <v/>
      </c>
      <c r="DN10" s="25" t="str">
        <f t="shared" si="31"/>
        <v/>
      </c>
      <c r="DO10" s="25" t="str">
        <f>IF($J10="","",VLOOKUP($J10,IndDomain_Wide!$A$2:$BI$24,31,FALSE))</f>
        <v/>
      </c>
      <c r="DP10" s="25" t="str">
        <f>IF($J10="","", VLOOKUP($J10,Indicator_Wide!$A$2:$BI$24,31,FALSE))</f>
        <v/>
      </c>
      <c r="DQ10" s="25" t="str">
        <f t="shared" si="32"/>
        <v/>
      </c>
      <c r="DR10" s="25" t="str">
        <f>IF($J10="","",VLOOKUP($J10,IndDomain_Wide!$A$2:$BI$24,32,FALSE))</f>
        <v/>
      </c>
      <c r="DS10" s="25" t="str">
        <f>IF($J10="","", VLOOKUP($J10,Indicator_Wide!$A$2:$BI$24,32,FALSE))</f>
        <v/>
      </c>
      <c r="DT10" s="25" t="str">
        <f t="shared" si="33"/>
        <v/>
      </c>
      <c r="DU10" s="25" t="str">
        <f>IF($J10="","",VLOOKUP($J10,IndDomain_Wide!$A$2:$BI$24,33,FALSE))</f>
        <v/>
      </c>
      <c r="DV10" s="25" t="str">
        <f>IF($J10="","", VLOOKUP($J10,Indicator_Wide!$A$2:$BI$24,33,FALSE))</f>
        <v/>
      </c>
      <c r="DW10" s="25" t="str">
        <f t="shared" si="34"/>
        <v/>
      </c>
      <c r="DX10" s="25" t="str">
        <f>IF($J10="","",VLOOKUP($J10,IndDomain_Wide!$A$2:$BI$24,34,FALSE))</f>
        <v/>
      </c>
      <c r="DY10" s="25" t="str">
        <f>IF($J10="","", VLOOKUP($J10,Indicator_Wide!$A$2:$BI$24,34,FALSE))</f>
        <v/>
      </c>
      <c r="DZ10" s="25" t="str">
        <f t="shared" si="35"/>
        <v/>
      </c>
      <c r="EA10" s="25" t="str">
        <f>IF($J10="","",VLOOKUP($J10,IndDomain_Wide!$A$2:$BI$24,35,FALSE))</f>
        <v/>
      </c>
      <c r="EB10" s="25" t="str">
        <f>IF($J10="","", VLOOKUP($J10,Indicator_Wide!$A$2:$BI$24,35,FALSE))</f>
        <v/>
      </c>
      <c r="EC10" s="25" t="str">
        <f t="shared" si="36"/>
        <v/>
      </c>
      <c r="ED10" s="25" t="str">
        <f>IF($J10="","",VLOOKUP($J10,IndDomain_Wide!$A$2:$BI$24,36,FALSE))</f>
        <v/>
      </c>
      <c r="EE10" s="25" t="str">
        <f>IF($J10="","", VLOOKUP($J10,Indicator_Wide!$A$2:$BI$24,36,FALSE))</f>
        <v/>
      </c>
      <c r="EF10" s="25" t="str">
        <f t="shared" si="37"/>
        <v/>
      </c>
      <c r="EG10" s="25" t="str">
        <f>IF($J10="","",VLOOKUP($J10,IndDomain_Wide!$A$2:$BI$24,37,FALSE))</f>
        <v/>
      </c>
      <c r="EH10" s="25" t="str">
        <f>IF($J10="","", VLOOKUP($J10,Indicator_Wide!$A$2:$BI$24,37,FALSE))</f>
        <v/>
      </c>
      <c r="EI10" s="25" t="str">
        <f t="shared" si="38"/>
        <v/>
      </c>
      <c r="EJ10" s="25" t="str">
        <f>IF($J10="","",VLOOKUP($J10,IndDomain_Wide!$A$2:$BI$24,38,FALSE))</f>
        <v/>
      </c>
      <c r="EK10" s="25" t="str">
        <f>IF($J10="","", VLOOKUP($J10,Indicator_Wide!$A$2:$BI$24,38,FALSE))</f>
        <v/>
      </c>
      <c r="EL10" s="25" t="str">
        <f t="shared" si="39"/>
        <v/>
      </c>
      <c r="EM10" s="25" t="str">
        <f>IF($J10="","",VLOOKUP($J10,IndDomain_Wide!$A$2:$BI$24,39,FALSE))</f>
        <v/>
      </c>
      <c r="EN10" s="25" t="str">
        <f>IF($J10="","", VLOOKUP($J10,Indicator_Wide!$A$2:$BI$24,39,FALSE))</f>
        <v/>
      </c>
      <c r="EO10" s="25" t="str">
        <f t="shared" si="40"/>
        <v/>
      </c>
      <c r="EP10" s="25" t="str">
        <f>IF($J10="","",VLOOKUP($J10,IndDomain_Wide!$A$2:$BI$24,40,FALSE))</f>
        <v/>
      </c>
      <c r="EQ10" s="25" t="str">
        <f>IF($J10="","", VLOOKUP($J10,Indicator_Wide!$A$2:$BI$24,40,FALSE))</f>
        <v/>
      </c>
      <c r="ER10" s="25" t="str">
        <f t="shared" si="41"/>
        <v/>
      </c>
      <c r="ES10" s="25" t="str">
        <f>IF($J10="","",VLOOKUP($J10,IndDomain_Wide!$A$2:$BI$24,41,FALSE))</f>
        <v/>
      </c>
      <c r="ET10" s="25" t="str">
        <f>IF($J10="","", VLOOKUP($J10,Indicator_Wide!$A$2:$BI$24,41,FALSE))</f>
        <v/>
      </c>
      <c r="EU10" s="25" t="str">
        <f t="shared" si="42"/>
        <v/>
      </c>
      <c r="EV10" s="25" t="str">
        <f>IF($J10="","",VLOOKUP($J10,IndDomain_Wide!$A$2:$BI$24,42,FALSE))</f>
        <v/>
      </c>
      <c r="EW10" s="25" t="str">
        <f>IF($J10="","", VLOOKUP($J10,Indicator_Wide!$A$2:$BI$24,42,FALSE))</f>
        <v/>
      </c>
      <c r="EX10" s="25" t="str">
        <f t="shared" si="43"/>
        <v/>
      </c>
      <c r="EY10" s="25" t="str">
        <f>IF($J10="","",VLOOKUP($J10,IndDomain_Wide!$A$2:$BI$24,43,FALSE))</f>
        <v/>
      </c>
      <c r="EZ10" s="25" t="str">
        <f>IF($J10="","", VLOOKUP($J10,Indicator_Wide!$A$2:$BI$24,43,FALSE))</f>
        <v/>
      </c>
      <c r="FA10" s="25" t="str">
        <f t="shared" si="44"/>
        <v/>
      </c>
      <c r="FB10" s="25" t="str">
        <f>IF($J10="","",VLOOKUP($J10,IndDomain_Wide!$A$2:$BI$24,44,FALSE))</f>
        <v/>
      </c>
      <c r="FC10" s="25" t="str">
        <f>IF($J10="","", VLOOKUP($J10,Indicator_Wide!$A$2:$BI$24,44,FALSE))</f>
        <v/>
      </c>
      <c r="FD10" s="25" t="str">
        <f t="shared" si="45"/>
        <v/>
      </c>
      <c r="FE10" s="25" t="str">
        <f>IF($J10="","",VLOOKUP($J10,IndDomain_Wide!$A$2:$BI$24,45,FALSE))</f>
        <v/>
      </c>
      <c r="FF10" s="25" t="str">
        <f>IF($J10="","", VLOOKUP($J10,Indicator_Wide!$A$2:$BI$24,45,FALSE))</f>
        <v/>
      </c>
      <c r="FG10" s="25" t="str">
        <f t="shared" si="46"/>
        <v/>
      </c>
      <c r="FH10" s="25" t="str">
        <f>IF($J10="","",VLOOKUP($J10,IndDomain_Wide!$A$2:$BI$24,46,FALSE))</f>
        <v/>
      </c>
      <c r="FI10" s="25" t="str">
        <f>IF($J10="","", VLOOKUP($J10,Indicator_Wide!$A$2:$BI$24,46,FALSE))</f>
        <v/>
      </c>
      <c r="FJ10" s="25" t="str">
        <f t="shared" si="47"/>
        <v/>
      </c>
      <c r="FK10" s="25" t="str">
        <f>IF($J10="","",VLOOKUP($J10,IndDomain_Wide!$A$2:$BI$24,47,FALSE))</f>
        <v/>
      </c>
      <c r="FL10" s="25" t="str">
        <f>IF($J10="","", VLOOKUP($J10,Indicator_Wide!$A$2:$BI$24,47,FALSE))</f>
        <v/>
      </c>
      <c r="FM10" s="25" t="str">
        <f t="shared" si="48"/>
        <v/>
      </c>
      <c r="FN10" s="25" t="str">
        <f>IF($J10="","",VLOOKUP($J10,IndDomain_Wide!$A$2:$BI$24,48,FALSE))</f>
        <v/>
      </c>
      <c r="FO10" s="25" t="str">
        <f>IF($J10="","", VLOOKUP($J10,Indicator_Wide!$A$2:$BI$24,48,FALSE))</f>
        <v/>
      </c>
      <c r="FP10" s="25" t="str">
        <f t="shared" si="49"/>
        <v/>
      </c>
      <c r="FQ10" s="25" t="str">
        <f>IF($J10="","",VLOOKUP($J10,IndDomain_Wide!$A$2:$BI$24,49,FALSE))</f>
        <v/>
      </c>
      <c r="FR10" s="25" t="str">
        <f>IF($J10="","", VLOOKUP($J10,Indicator_Wide!$A$2:$BI$24,49,FALSE))</f>
        <v/>
      </c>
      <c r="FS10" s="25" t="str">
        <f t="shared" si="50"/>
        <v/>
      </c>
      <c r="FT10" s="25" t="str">
        <f>IF($J10="","",VLOOKUP($J10,IndDomain_Wide!$A$2:$BI$24,50,FALSE))</f>
        <v/>
      </c>
      <c r="FU10" s="25" t="str">
        <f>IF($J10="","", VLOOKUP($J10,Indicator_Wide!$A$2:$BI$24,50,FALSE))</f>
        <v/>
      </c>
      <c r="FV10" s="25" t="str">
        <f t="shared" si="51"/>
        <v/>
      </c>
      <c r="FW10" s="25" t="str">
        <f>IF($J10="","",VLOOKUP($J10,IndDomain_Wide!$A$2:$BI$24,51,FALSE))</f>
        <v/>
      </c>
      <c r="FX10" s="25" t="str">
        <f>IF($J10="","", VLOOKUP($J10,Indicator_Wide!$A$2:$BI$24,51,FALSE))</f>
        <v/>
      </c>
      <c r="FY10" s="25" t="str">
        <f t="shared" si="52"/>
        <v/>
      </c>
      <c r="FZ10" s="25" t="str">
        <f>IF($J10="","",VLOOKUP($J10,IndDomain_Wide!$A$2:$BI$24,52,FALSE))</f>
        <v/>
      </c>
      <c r="GA10" s="25" t="str">
        <f>IF($J10="","", VLOOKUP($J10,Indicator_Wide!$A$2:$BI$24,52,FALSE))</f>
        <v/>
      </c>
      <c r="GB10" s="25" t="str">
        <f t="shared" si="53"/>
        <v/>
      </c>
      <c r="GC10" s="25" t="str">
        <f>IF($J10="","",VLOOKUP($J10,IndDomain_Wide!$A$2:$BI$24,53,FALSE))</f>
        <v/>
      </c>
      <c r="GD10" s="25" t="str">
        <f>IF($J10="","", VLOOKUP($J10,Indicator_Wide!$A$2:$BI$24,53,FALSE))</f>
        <v/>
      </c>
      <c r="GE10" s="25" t="str">
        <f t="shared" si="54"/>
        <v/>
      </c>
      <c r="GF10" s="25" t="str">
        <f>IF($J10="","",VLOOKUP($J10,IndDomain_Wide!$A$2:$BI$24,54,FALSE))</f>
        <v/>
      </c>
      <c r="GG10" s="25" t="str">
        <f>IF($J10="","", VLOOKUP($J10,Indicator_Wide!$A$2:$BI$24,54,FALSE))</f>
        <v/>
      </c>
      <c r="GH10" s="25" t="str">
        <f t="shared" si="55"/>
        <v/>
      </c>
      <c r="GI10" s="25" t="str">
        <f>IF($J10="","",VLOOKUP($J10,IndDomain_Wide!$A$2:$BI$24,55,FALSE))</f>
        <v/>
      </c>
      <c r="GJ10" s="25" t="str">
        <f>IF($J10="","", VLOOKUP($J10,Indicator_Wide!$A$2:$BI$24,55,FALSE))</f>
        <v/>
      </c>
      <c r="GK10" s="25" t="str">
        <f t="shared" si="56"/>
        <v/>
      </c>
      <c r="GL10" s="25" t="str">
        <f>IF($J10="","",VLOOKUP($J10,IndDomain_Wide!$A$2:$BI$24,56,FALSE))</f>
        <v/>
      </c>
      <c r="GM10" s="25" t="str">
        <f>IF($J10="","", VLOOKUP($J10,Indicator_Wide!$A$2:$BI$24,56,FALSE))</f>
        <v/>
      </c>
      <c r="GN10" s="25" t="str">
        <f t="shared" si="57"/>
        <v/>
      </c>
      <c r="GO10" s="25" t="str">
        <f>IF($J10="","",VLOOKUP($J10,IndDomain_Wide!$A$2:$BI$24,57,FALSE))</f>
        <v/>
      </c>
      <c r="GP10" s="25" t="str">
        <f>IF($J10="","", VLOOKUP($J10,Indicator_Wide!$A$2:$BI$24,57,FALSE))</f>
        <v/>
      </c>
      <c r="GQ10" s="25" t="str">
        <f t="shared" si="58"/>
        <v/>
      </c>
      <c r="GR10" s="25" t="str">
        <f>IF($J10="","",VLOOKUP($J10,IndDomain_Wide!$A$2:$BI$24,58,FALSE))</f>
        <v/>
      </c>
      <c r="GS10" s="25" t="str">
        <f>IF($J10="","", VLOOKUP($J10,Indicator_Wide!$A$2:$BI$24,58,FALSE))</f>
        <v/>
      </c>
      <c r="GT10" s="25" t="str">
        <f t="shared" si="59"/>
        <v/>
      </c>
      <c r="GU10" s="25" t="str">
        <f>IF($J10="","",VLOOKUP($J10,IndDomain_Wide!$A$2:$BI$24,59,FALSE))</f>
        <v/>
      </c>
      <c r="GV10" s="25" t="str">
        <f>IF($J10="","", VLOOKUP($J10,Indicator_Wide!$A$2:$BI$24,59,FALSE))</f>
        <v/>
      </c>
      <c r="GW10" s="25" t="str">
        <f t="shared" si="60"/>
        <v/>
      </c>
      <c r="GX10" s="25" t="str">
        <f>IF($J10="","",VLOOKUP($J10,IndDomain_Wide!$A$2:$BI$24,60,FALSE))</f>
        <v/>
      </c>
      <c r="GY10" s="25" t="str">
        <f>IF($J10="","", VLOOKUP($J10,Indicator_Wide!$A$2:$BI$24,60,FALSE))</f>
        <v/>
      </c>
      <c r="GZ10" s="25" t="str">
        <f t="shared" si="61"/>
        <v/>
      </c>
      <c r="HA10" s="25" t="str">
        <f>IF($J10="","",VLOOKUP($J10,IndDomain_Wide!$A$2:$BI$24,61,FALSE))</f>
        <v/>
      </c>
      <c r="HB10" s="25" t="str">
        <f>IF($J10="","", VLOOKUP($J10,Indicator_Wide!$A$2:$BI$24,61,FALSE))</f>
        <v/>
      </c>
      <c r="HC10" s="25" t="str">
        <f t="shared" si="62"/>
        <v/>
      </c>
      <c r="HD10" s="25"/>
      <c r="HE10" s="25"/>
    </row>
    <row r="11" spans="1:213" x14ac:dyDescent="0.25">
      <c r="A11" s="24"/>
      <c r="B11" s="25"/>
      <c r="C11" s="25"/>
      <c r="D11" s="25"/>
      <c r="E11" s="25"/>
      <c r="F11" s="25"/>
      <c r="G11" s="25"/>
      <c r="H11" s="25"/>
      <c r="I11" s="25"/>
      <c r="J11" s="25"/>
      <c r="K11" s="25" t="str">
        <f>IF($J11="","", VLOOKUP($J11,Domain_Wide!$A$2:$M$24,2,FALSE))</f>
        <v/>
      </c>
      <c r="L11" s="25" t="str">
        <f>IF($J11="","", VLOOKUP($J11,Domain_Wide!$A$2:$M$24,3,FALSE))</f>
        <v/>
      </c>
      <c r="M11" s="25" t="str">
        <f t="shared" si="63"/>
        <v/>
      </c>
      <c r="N11" s="25" t="str">
        <f>IF($J11="","", VLOOKUP($J11,Domain_Wide!$A$2:$M$24,4,FALSE))</f>
        <v/>
      </c>
      <c r="O11" s="25" t="str">
        <f>IF($J11="","", VLOOKUP($J11,Domain_Wide!$A$2:$M$24,5,FALSE))</f>
        <v/>
      </c>
      <c r="P11" s="25" t="str">
        <f t="shared" si="64"/>
        <v/>
      </c>
      <c r="Q11" s="25" t="str">
        <f>IF($J11="","", VLOOKUP($J11,Domain_Wide!$A$2:$M$24,6,FALSE))</f>
        <v/>
      </c>
      <c r="R11" s="25" t="str">
        <f>IF($J11="","", VLOOKUP($J11,Domain_Wide!$A$2:$M$24,7,FALSE))</f>
        <v/>
      </c>
      <c r="S11" s="25" t="str">
        <f t="shared" si="0"/>
        <v/>
      </c>
      <c r="T11" s="25" t="str">
        <f>IF($J11="","", VLOOKUP($J11,Domain_Wide!$A$2:$M$24,8,FALSE))</f>
        <v/>
      </c>
      <c r="U11" s="25" t="str">
        <f>IF($J11="","", VLOOKUP($J11,Domain_Wide!$A$2:$M$24,9,FALSE))</f>
        <v/>
      </c>
      <c r="V11" s="25" t="str">
        <f t="shared" si="1"/>
        <v/>
      </c>
      <c r="W11" s="25" t="str">
        <f>IF($J11="","", VLOOKUP($J11,Domain_Wide!$A$2:$M$24,10,FALSE))</f>
        <v/>
      </c>
      <c r="X11" s="25" t="str">
        <f>IF($J11="","", VLOOKUP($J11,Domain_Wide!$A$2:$M$24,11,FALSE))</f>
        <v/>
      </c>
      <c r="Y11" s="25" t="str">
        <f t="shared" si="2"/>
        <v/>
      </c>
      <c r="Z11" s="25" t="str">
        <f>IF($J11="","", VLOOKUP($J11,Domain_Wide!$A$2:$M$24,12,FALSE))</f>
        <v/>
      </c>
      <c r="AA11" s="25" t="str">
        <f>IF($J11="","", VLOOKUP($J11,Domain_Wide!$A$2:$M$24,13,FALSE))</f>
        <v/>
      </c>
      <c r="AB11" s="25" t="str">
        <f t="shared" si="3"/>
        <v/>
      </c>
      <c r="AC11" s="25" t="str">
        <f>IF($J11="","", VLOOKUP($J11,Domain_Wide!$A$2:$N$24,14,FALSE))</f>
        <v/>
      </c>
      <c r="AD11" s="25" t="str">
        <f>IF($J11="","", VLOOKUP($J11,Domain_Wide!$A$2:$P$24,15,FALSE))</f>
        <v/>
      </c>
      <c r="AE11" s="25"/>
      <c r="AF11" s="25" t="str">
        <f>IF($J11="","",VLOOKUP($J11,IndDomain_Wide!$A$2:$BI$24,2,FALSE))</f>
        <v/>
      </c>
      <c r="AG11" s="25" t="str">
        <f>IF($J11="","",VLOOKUP($J11,Indicator_Wide!$A$2:$BI$24,2,FALSE))</f>
        <v/>
      </c>
      <c r="AH11" s="25" t="str">
        <f t="shared" si="65"/>
        <v/>
      </c>
      <c r="AI11" s="25" t="str">
        <f>IF($J11="","",VLOOKUP($J11,IndDomain_Wide!$A$2:$BI$24,3,FALSE))</f>
        <v/>
      </c>
      <c r="AJ11" s="25" t="str">
        <f>IF($J11="","", VLOOKUP($J11,Indicator_Wide!$A$2:$BI$24,3,FALSE))</f>
        <v/>
      </c>
      <c r="AK11" s="25" t="str">
        <f t="shared" si="4"/>
        <v/>
      </c>
      <c r="AL11" s="25" t="str">
        <f>IF($J11="","",VLOOKUP($J11,IndDomain_Wide!$A$2:$BI$24,4,FALSE))</f>
        <v/>
      </c>
      <c r="AM11" s="25" t="str">
        <f>IF($J11="","", VLOOKUP($J11,Indicator_Wide!$A$2:$BI$24,4,FALSE))</f>
        <v/>
      </c>
      <c r="AN11" s="25" t="str">
        <f t="shared" si="5"/>
        <v/>
      </c>
      <c r="AO11" s="25" t="str">
        <f>IF($J11="","",VLOOKUP($J11,IndDomain_Wide!$A$2:$BI$24,5,FALSE))</f>
        <v/>
      </c>
      <c r="AP11" s="25" t="str">
        <f>IF($J11="","", VLOOKUP($J11,Indicator_Wide!$A$2:$BI$24,5,FALSE))</f>
        <v/>
      </c>
      <c r="AQ11" s="25" t="str">
        <f t="shared" si="6"/>
        <v/>
      </c>
      <c r="AR11" s="25" t="str">
        <f>IF($J11="","",VLOOKUP($J11,IndDomain_Wide!$A$2:$BI$24,6,FALSE))</f>
        <v/>
      </c>
      <c r="AS11" s="25" t="str">
        <f>IF($J11="","", VLOOKUP($J11,Indicator_Wide!$A$2:$BI$24,6,FALSE))</f>
        <v/>
      </c>
      <c r="AT11" s="25" t="str">
        <f t="shared" si="7"/>
        <v/>
      </c>
      <c r="AU11" s="25" t="str">
        <f>IF($J11="","",VLOOKUP($J11,IndDomain_Wide!$A$2:$BI$24,7,FALSE))</f>
        <v/>
      </c>
      <c r="AV11" s="25" t="str">
        <f>IF($J11="","", VLOOKUP($J11,Indicator_Wide!$A$2:$BI$24,7,FALSE))</f>
        <v/>
      </c>
      <c r="AW11" s="25" t="str">
        <f t="shared" si="8"/>
        <v/>
      </c>
      <c r="AX11" s="25" t="str">
        <f>IF($J11="","",VLOOKUP($J11,IndDomain_Wide!$A$2:$BI$24,8,FALSE))</f>
        <v/>
      </c>
      <c r="AY11" s="25" t="str">
        <f>IF($J11="","", VLOOKUP($J11,Indicator_Wide!$A$2:$BI$24,8,FALSE))</f>
        <v/>
      </c>
      <c r="AZ11" s="25" t="str">
        <f t="shared" si="9"/>
        <v/>
      </c>
      <c r="BA11" s="25" t="str">
        <f>IF($J11="","",VLOOKUP($J11,IndDomain_Wide!$A$2:$BI$26,9,FALSE))</f>
        <v/>
      </c>
      <c r="BB11" s="25" t="str">
        <f>IF($J11="","", VLOOKUP($J11,Indicator_Wide!$A$2:$BI$24,9,FALSE))</f>
        <v/>
      </c>
      <c r="BC11" s="25" t="str">
        <f t="shared" si="10"/>
        <v/>
      </c>
      <c r="BD11" s="25" t="str">
        <f>IF($J11="","",VLOOKUP($J11,IndDomain_Wide!$A$2:$BI$24,10,FALSE))</f>
        <v/>
      </c>
      <c r="BE11" s="25" t="str">
        <f>IF($J11="","", VLOOKUP($J11,Indicator_Wide!$A$2:$BI$24,10,FALSE))</f>
        <v/>
      </c>
      <c r="BF11" s="25" t="str">
        <f t="shared" si="11"/>
        <v/>
      </c>
      <c r="BG11" s="25" t="str">
        <f>IF($J11="","",VLOOKUP($J11,IndDomain_Wide!$A$2:$BI$24,11,FALSE))</f>
        <v/>
      </c>
      <c r="BH11" s="25" t="str">
        <f>IF($J11="","", VLOOKUP($J11,Indicator_Wide!$A$2:$BI$24,11,FALSE))</f>
        <v/>
      </c>
      <c r="BI11" s="25" t="str">
        <f t="shared" si="12"/>
        <v/>
      </c>
      <c r="BJ11" s="25" t="str">
        <f>IF($J11="","",VLOOKUP($J11,IndDomain_Wide!$A$2:$BI$24,12,FALSE))</f>
        <v/>
      </c>
      <c r="BK11" s="25" t="str">
        <f>IF($J11="","", VLOOKUP($J11,Indicator_Wide!$A$2:$BI$24,12,FALSE))</f>
        <v/>
      </c>
      <c r="BL11" s="25" t="str">
        <f t="shared" si="13"/>
        <v/>
      </c>
      <c r="BM11" s="25" t="str">
        <f>IF($J11="","",VLOOKUP($J11,IndDomain_Wide!$A$2:$BI$24,13,FALSE))</f>
        <v/>
      </c>
      <c r="BN11" s="25" t="str">
        <f>IF($J11="","", VLOOKUP($J11,Indicator_Wide!$A$2:$BI$24,13,FALSE))</f>
        <v/>
      </c>
      <c r="BO11" s="25" t="str">
        <f t="shared" si="14"/>
        <v/>
      </c>
      <c r="BP11" s="25" t="str">
        <f>IF($J11="","",VLOOKUP($J11,IndDomain_Wide!$A$2:$BI$24,14,FALSE))</f>
        <v/>
      </c>
      <c r="BQ11" s="25" t="str">
        <f>IF($J11="","", VLOOKUP($J11,Indicator_Wide!$A$2:$BI$24,14,FALSE))</f>
        <v/>
      </c>
      <c r="BR11" s="25" t="str">
        <f t="shared" si="15"/>
        <v/>
      </c>
      <c r="BS11" s="25" t="str">
        <f>IF($J11="","",VLOOKUP($J11,IndDomain_Wide!$A$2:$BI$24,15,FALSE))</f>
        <v/>
      </c>
      <c r="BT11" s="25" t="str">
        <f>IF($J11="","", VLOOKUP($J11,Indicator_Wide!$A$2:$BI$24,15,FALSE))</f>
        <v/>
      </c>
      <c r="BU11" s="25" t="str">
        <f t="shared" si="16"/>
        <v/>
      </c>
      <c r="BV11" s="25" t="str">
        <f>IF($J11="","",VLOOKUP($J11,IndDomain_Wide!$A$2:$BI$24,16,FALSE))</f>
        <v/>
      </c>
      <c r="BW11" s="25" t="str">
        <f>IF($J11="","", VLOOKUP($J11,Indicator_Wide!$A$2:$BI$24,16,FALSE))</f>
        <v/>
      </c>
      <c r="BX11" s="25" t="str">
        <f t="shared" si="17"/>
        <v/>
      </c>
      <c r="BY11" s="25" t="str">
        <f>IF($J11="","",VLOOKUP($J11,IndDomain_Wide!$A$2:$BI$24,17,FALSE))</f>
        <v/>
      </c>
      <c r="BZ11" s="25" t="str">
        <f>IF($J11="","", VLOOKUP($J11,Indicator_Wide!$A$2:$BI$24,17,FALSE))</f>
        <v/>
      </c>
      <c r="CA11" s="25" t="str">
        <f t="shared" si="18"/>
        <v/>
      </c>
      <c r="CB11" s="25" t="str">
        <f>IF($J11="","",VLOOKUP($J11,IndDomain_Wide!$A$2:$BI$24,18,FALSE))</f>
        <v/>
      </c>
      <c r="CC11" s="25" t="str">
        <f>IF($J11="","", VLOOKUP($J11,Indicator_Wide!$A$2:$BI$24,18,FALSE))</f>
        <v/>
      </c>
      <c r="CD11" s="25" t="str">
        <f t="shared" si="19"/>
        <v/>
      </c>
      <c r="CE11" s="25" t="str">
        <f>IF($J11="","",VLOOKUP($J11,IndDomain_Wide!$A$2:$BI$24,19,FALSE))</f>
        <v/>
      </c>
      <c r="CF11" s="25" t="str">
        <f>IF($J11="","", VLOOKUP($J11,Indicator_Wide!$A$2:$BI$24,19,FALSE))</f>
        <v/>
      </c>
      <c r="CG11" s="25" t="str">
        <f t="shared" si="20"/>
        <v/>
      </c>
      <c r="CH11" s="25" t="str">
        <f>IF($J11="","",VLOOKUP($J11,IndDomain_Wide!$A$2:$BI$24,20,FALSE))</f>
        <v/>
      </c>
      <c r="CI11" s="25" t="str">
        <f>IF($J11="","", VLOOKUP($J11,Indicator_Wide!$A$2:$BI$24,20,FALSE))</f>
        <v/>
      </c>
      <c r="CJ11" s="25" t="str">
        <f t="shared" si="21"/>
        <v/>
      </c>
      <c r="CK11" s="25" t="str">
        <f>IF($J11="","",VLOOKUP($J11,IndDomain_Wide!$A$2:$BI$24,21,FALSE))</f>
        <v/>
      </c>
      <c r="CL11" s="25" t="str">
        <f>IF($J11="","", VLOOKUP($J11,Indicator_Wide!$A$2:$BI$24,21,FALSE))</f>
        <v/>
      </c>
      <c r="CM11" s="25" t="str">
        <f t="shared" si="22"/>
        <v/>
      </c>
      <c r="CN11" s="25" t="str">
        <f>IF($J11="","",VLOOKUP($J11,IndDomain_Wide!$A$2:$BI$24,22,FALSE))</f>
        <v/>
      </c>
      <c r="CO11" s="25" t="str">
        <f>IF($J11="","", VLOOKUP($J11,Indicator_Wide!$A$2:$BI$24,22,FALSE))</f>
        <v/>
      </c>
      <c r="CP11" s="25" t="str">
        <f t="shared" si="23"/>
        <v/>
      </c>
      <c r="CQ11" s="25" t="str">
        <f>IF($J11="","",VLOOKUP($J11,IndDomain_Wide!$A$2:$BI$24,23,FALSE))</f>
        <v/>
      </c>
      <c r="CR11" s="25" t="str">
        <f>IF($J11="","", VLOOKUP($J11,Indicator_Wide!$A$2:$BI$24,23,FALSE))</f>
        <v/>
      </c>
      <c r="CS11" s="25" t="str">
        <f t="shared" si="24"/>
        <v/>
      </c>
      <c r="CT11" s="25" t="str">
        <f>IF($J11="","",VLOOKUP($J11,IndDomain_Wide!$A$2:$BI$24,24,FALSE))</f>
        <v/>
      </c>
      <c r="CU11" s="25" t="str">
        <f>IF($J11="","", VLOOKUP($J11,Indicator_Wide!$A$2:$BI$24,24,FALSE))</f>
        <v/>
      </c>
      <c r="CV11" s="25" t="str">
        <f t="shared" si="25"/>
        <v/>
      </c>
      <c r="CW11" s="25" t="str">
        <f>IF($J11="","",VLOOKUP($J11,IndDomain_Wide!$A$2:$BI$24,25,FALSE))</f>
        <v/>
      </c>
      <c r="CX11" s="25" t="str">
        <f>IF($J11="","", VLOOKUP($J11,Indicator_Wide!$A$2:$BI$24,25,FALSE))</f>
        <v/>
      </c>
      <c r="CY11" s="25" t="str">
        <f t="shared" si="26"/>
        <v/>
      </c>
      <c r="CZ11" s="25" t="str">
        <f>IF($J11="","",VLOOKUP($J11,IndDomain_Wide!$A$2:$BI$24,26,FALSE))</f>
        <v/>
      </c>
      <c r="DA11" s="25" t="str">
        <f>IF($J11="","", VLOOKUP($J11,Indicator_Wide!$A$2:$BI$24,26,FALSE))</f>
        <v/>
      </c>
      <c r="DB11" s="25" t="str">
        <f t="shared" si="27"/>
        <v/>
      </c>
      <c r="DC11" s="25" t="str">
        <f>IF($J11="","",VLOOKUP($J11,IndDomain_Wide!$A$2:$BI$24,27,FALSE))</f>
        <v/>
      </c>
      <c r="DD11" s="25" t="str">
        <f>IF($J11="","", VLOOKUP($J11,Indicator_Wide!$A$2:$BI$17,27,FALSE))</f>
        <v/>
      </c>
      <c r="DE11" s="25" t="str">
        <f t="shared" si="28"/>
        <v/>
      </c>
      <c r="DF11" s="25" t="str">
        <f>IF($J11="","",VLOOKUP($J11,IndDomain_Wide!$A$2:$BI$24,28,FALSE))</f>
        <v/>
      </c>
      <c r="DG11" s="25" t="str">
        <f>IF($J11="","", VLOOKUP($J11,Indicator_Wide!$A$2:$BI$17,28,FALSE))</f>
        <v/>
      </c>
      <c r="DH11" s="25" t="str">
        <f t="shared" si="29"/>
        <v/>
      </c>
      <c r="DI11" s="25" t="str">
        <f>IF($J11="","",VLOOKUP($J11,IndDomain_Wide!$A$2:$BI$24,29,FALSE))</f>
        <v/>
      </c>
      <c r="DJ11" s="25" t="str">
        <f>IF($J11="","", VLOOKUP($J11,Indicator_Wide!$A$2:$BI$24,29,FALSE))</f>
        <v/>
      </c>
      <c r="DK11" s="25" t="str">
        <f t="shared" si="30"/>
        <v/>
      </c>
      <c r="DL11" s="25" t="str">
        <f>IF($J11="","",VLOOKUP($J11,IndDomain_Wide!$A$2:$BI$24,30,FALSE))</f>
        <v/>
      </c>
      <c r="DM11" s="25" t="str">
        <f>IF($J11="","", VLOOKUP($J11,Indicator_Wide!$A$2:$BI$24,30,FALSE))</f>
        <v/>
      </c>
      <c r="DN11" s="25" t="str">
        <f t="shared" si="31"/>
        <v/>
      </c>
      <c r="DO11" s="25" t="str">
        <f>IF($J11="","",VLOOKUP($J11,IndDomain_Wide!$A$2:$BI$24,31,FALSE))</f>
        <v/>
      </c>
      <c r="DP11" s="25" t="str">
        <f>IF($J11="","", VLOOKUP($J11,Indicator_Wide!$A$2:$BI$24,31,FALSE))</f>
        <v/>
      </c>
      <c r="DQ11" s="25" t="str">
        <f t="shared" si="32"/>
        <v/>
      </c>
      <c r="DR11" s="25" t="str">
        <f>IF($J11="","",VLOOKUP($J11,IndDomain_Wide!$A$2:$BI$24,32,FALSE))</f>
        <v/>
      </c>
      <c r="DS11" s="25" t="str">
        <f>IF($J11="","", VLOOKUP($J11,Indicator_Wide!$A$2:$BI$24,32,FALSE))</f>
        <v/>
      </c>
      <c r="DT11" s="25" t="str">
        <f t="shared" si="33"/>
        <v/>
      </c>
      <c r="DU11" s="25" t="str">
        <f>IF($J11="","",VLOOKUP($J11,IndDomain_Wide!$A$2:$BI$24,33,FALSE))</f>
        <v/>
      </c>
      <c r="DV11" s="25" t="str">
        <f>IF($J11="","", VLOOKUP($J11,Indicator_Wide!$A$2:$BI$24,33,FALSE))</f>
        <v/>
      </c>
      <c r="DW11" s="25" t="str">
        <f t="shared" si="34"/>
        <v/>
      </c>
      <c r="DX11" s="25" t="str">
        <f>IF($J11="","",VLOOKUP($J11,IndDomain_Wide!$A$2:$BI$24,34,FALSE))</f>
        <v/>
      </c>
      <c r="DY11" s="25" t="str">
        <f>IF($J11="","", VLOOKUP($J11,Indicator_Wide!$A$2:$BI$24,34,FALSE))</f>
        <v/>
      </c>
      <c r="DZ11" s="25" t="str">
        <f t="shared" si="35"/>
        <v/>
      </c>
      <c r="EA11" s="25" t="str">
        <f>IF($J11="","",VLOOKUP($J11,IndDomain_Wide!$A$2:$BI$24,35,FALSE))</f>
        <v/>
      </c>
      <c r="EB11" s="25" t="str">
        <f>IF($J11="","", VLOOKUP($J11,Indicator_Wide!$A$2:$BI$24,35,FALSE))</f>
        <v/>
      </c>
      <c r="EC11" s="25" t="str">
        <f t="shared" si="36"/>
        <v/>
      </c>
      <c r="ED11" s="25" t="str">
        <f>IF($J11="","",VLOOKUP($J11,IndDomain_Wide!$A$2:$BI$24,36,FALSE))</f>
        <v/>
      </c>
      <c r="EE11" s="25" t="str">
        <f>IF($J11="","", VLOOKUP($J11,Indicator_Wide!$A$2:$BI$24,36,FALSE))</f>
        <v/>
      </c>
      <c r="EF11" s="25" t="str">
        <f t="shared" si="37"/>
        <v/>
      </c>
      <c r="EG11" s="25" t="str">
        <f>IF($J11="","",VLOOKUP($J11,IndDomain_Wide!$A$2:$BI$24,37,FALSE))</f>
        <v/>
      </c>
      <c r="EH11" s="25" t="str">
        <f>IF($J11="","", VLOOKUP($J11,Indicator_Wide!$A$2:$BI$24,37,FALSE))</f>
        <v/>
      </c>
      <c r="EI11" s="25" t="str">
        <f t="shared" si="38"/>
        <v/>
      </c>
      <c r="EJ11" s="25" t="str">
        <f>IF($J11="","",VLOOKUP($J11,IndDomain_Wide!$A$2:$BI$24,38,FALSE))</f>
        <v/>
      </c>
      <c r="EK11" s="25" t="str">
        <f>IF($J11="","", VLOOKUP($J11,Indicator_Wide!$A$2:$BI$24,38,FALSE))</f>
        <v/>
      </c>
      <c r="EL11" s="25" t="str">
        <f t="shared" si="39"/>
        <v/>
      </c>
      <c r="EM11" s="25" t="str">
        <f>IF($J11="","",VLOOKUP($J11,IndDomain_Wide!$A$2:$BI$24,39,FALSE))</f>
        <v/>
      </c>
      <c r="EN11" s="25" t="str">
        <f>IF($J11="","", VLOOKUP($J11,Indicator_Wide!$A$2:$BI$24,39,FALSE))</f>
        <v/>
      </c>
      <c r="EO11" s="25" t="str">
        <f t="shared" si="40"/>
        <v/>
      </c>
      <c r="EP11" s="25" t="str">
        <f>IF($J11="","",VLOOKUP($J11,IndDomain_Wide!$A$2:$BI$24,40,FALSE))</f>
        <v/>
      </c>
      <c r="EQ11" s="25" t="str">
        <f>IF($J11="","", VLOOKUP($J11,Indicator_Wide!$A$2:$BI$24,40,FALSE))</f>
        <v/>
      </c>
      <c r="ER11" s="25" t="str">
        <f t="shared" si="41"/>
        <v/>
      </c>
      <c r="ES11" s="25" t="str">
        <f>IF($J11="","",VLOOKUP($J11,IndDomain_Wide!$A$2:$BI$24,41,FALSE))</f>
        <v/>
      </c>
      <c r="ET11" s="25" t="str">
        <f>IF($J11="","", VLOOKUP($J11,Indicator_Wide!$A$2:$BI$24,41,FALSE))</f>
        <v/>
      </c>
      <c r="EU11" s="25" t="str">
        <f t="shared" si="42"/>
        <v/>
      </c>
      <c r="EV11" s="25" t="str">
        <f>IF($J11="","",VLOOKUP($J11,IndDomain_Wide!$A$2:$BI$24,42,FALSE))</f>
        <v/>
      </c>
      <c r="EW11" s="25" t="str">
        <f>IF($J11="","", VLOOKUP($J11,Indicator_Wide!$A$2:$BI$24,42,FALSE))</f>
        <v/>
      </c>
      <c r="EX11" s="25" t="str">
        <f t="shared" si="43"/>
        <v/>
      </c>
      <c r="EY11" s="25" t="str">
        <f>IF($J11="","",VLOOKUP($J11,IndDomain_Wide!$A$2:$BI$24,43,FALSE))</f>
        <v/>
      </c>
      <c r="EZ11" s="25" t="str">
        <f>IF($J11="","", VLOOKUP($J11,Indicator_Wide!$A$2:$BI$24,43,FALSE))</f>
        <v/>
      </c>
      <c r="FA11" s="25" t="str">
        <f t="shared" si="44"/>
        <v/>
      </c>
      <c r="FB11" s="25" t="str">
        <f>IF($J11="","",VLOOKUP($J11,IndDomain_Wide!$A$2:$BI$24,44,FALSE))</f>
        <v/>
      </c>
      <c r="FC11" s="25" t="str">
        <f>IF($J11="","", VLOOKUP($J11,Indicator_Wide!$A$2:$BI$24,44,FALSE))</f>
        <v/>
      </c>
      <c r="FD11" s="25" t="str">
        <f t="shared" si="45"/>
        <v/>
      </c>
      <c r="FE11" s="25" t="str">
        <f>IF($J11="","",VLOOKUP($J11,IndDomain_Wide!$A$2:$BI$24,45,FALSE))</f>
        <v/>
      </c>
      <c r="FF11" s="25" t="str">
        <f>IF($J11="","", VLOOKUP($J11,Indicator_Wide!$A$2:$BI$24,45,FALSE))</f>
        <v/>
      </c>
      <c r="FG11" s="25" t="str">
        <f t="shared" si="46"/>
        <v/>
      </c>
      <c r="FH11" s="25" t="str">
        <f>IF($J11="","",VLOOKUP($J11,IndDomain_Wide!$A$2:$BI$24,46,FALSE))</f>
        <v/>
      </c>
      <c r="FI11" s="25" t="str">
        <f>IF($J11="","", VLOOKUP($J11,Indicator_Wide!$A$2:$BI$24,46,FALSE))</f>
        <v/>
      </c>
      <c r="FJ11" s="25" t="str">
        <f t="shared" si="47"/>
        <v/>
      </c>
      <c r="FK11" s="25" t="str">
        <f>IF($J11="","",VLOOKUP($J11,IndDomain_Wide!$A$2:$BI$24,47,FALSE))</f>
        <v/>
      </c>
      <c r="FL11" s="25" t="str">
        <f>IF($J11="","", VLOOKUP($J11,Indicator_Wide!$A$2:$BI$24,47,FALSE))</f>
        <v/>
      </c>
      <c r="FM11" s="25" t="str">
        <f t="shared" si="48"/>
        <v/>
      </c>
      <c r="FN11" s="25" t="str">
        <f>IF($J11="","",VLOOKUP($J11,IndDomain_Wide!$A$2:$BI$24,48,FALSE))</f>
        <v/>
      </c>
      <c r="FO11" s="25" t="str">
        <f>IF($J11="","", VLOOKUP($J11,Indicator_Wide!$A$2:$BI$24,48,FALSE))</f>
        <v/>
      </c>
      <c r="FP11" s="25" t="str">
        <f t="shared" si="49"/>
        <v/>
      </c>
      <c r="FQ11" s="25" t="str">
        <f>IF($J11="","",VLOOKUP($J11,IndDomain_Wide!$A$2:$BI$24,49,FALSE))</f>
        <v/>
      </c>
      <c r="FR11" s="25" t="str">
        <f>IF($J11="","", VLOOKUP($J11,Indicator_Wide!$A$2:$BI$24,49,FALSE))</f>
        <v/>
      </c>
      <c r="FS11" s="25" t="str">
        <f t="shared" si="50"/>
        <v/>
      </c>
      <c r="FT11" s="25" t="str">
        <f>IF($J11="","",VLOOKUP($J11,IndDomain_Wide!$A$2:$BI$24,50,FALSE))</f>
        <v/>
      </c>
      <c r="FU11" s="25" t="str">
        <f>IF($J11="","", VLOOKUP($J11,Indicator_Wide!$A$2:$BI$24,50,FALSE))</f>
        <v/>
      </c>
      <c r="FV11" s="25" t="str">
        <f t="shared" si="51"/>
        <v/>
      </c>
      <c r="FW11" s="25" t="str">
        <f>IF($J11="","",VLOOKUP($J11,IndDomain_Wide!$A$2:$BI$24,51,FALSE))</f>
        <v/>
      </c>
      <c r="FX11" s="25" t="str">
        <f>IF($J11="","", VLOOKUP($J11,Indicator_Wide!$A$2:$BI$24,51,FALSE))</f>
        <v/>
      </c>
      <c r="FY11" s="25" t="str">
        <f t="shared" si="52"/>
        <v/>
      </c>
      <c r="FZ11" s="25" t="str">
        <f>IF($J11="","",VLOOKUP($J11,IndDomain_Wide!$A$2:$BI$24,52,FALSE))</f>
        <v/>
      </c>
      <c r="GA11" s="25" t="str">
        <f>IF($J11="","", VLOOKUP($J11,Indicator_Wide!$A$2:$BI$24,52,FALSE))</f>
        <v/>
      </c>
      <c r="GB11" s="25" t="str">
        <f t="shared" si="53"/>
        <v/>
      </c>
      <c r="GC11" s="25" t="str">
        <f>IF($J11="","",VLOOKUP($J11,IndDomain_Wide!$A$2:$BI$24,53,FALSE))</f>
        <v/>
      </c>
      <c r="GD11" s="25" t="str">
        <f>IF($J11="","", VLOOKUP($J11,Indicator_Wide!$A$2:$BI$24,53,FALSE))</f>
        <v/>
      </c>
      <c r="GE11" s="25" t="str">
        <f t="shared" si="54"/>
        <v/>
      </c>
      <c r="GF11" s="25" t="str">
        <f>IF($J11="","",VLOOKUP($J11,IndDomain_Wide!$A$2:$BI$24,54,FALSE))</f>
        <v/>
      </c>
      <c r="GG11" s="25" t="str">
        <f>IF($J11="","", VLOOKUP($J11,Indicator_Wide!$A$2:$BI$24,54,FALSE))</f>
        <v/>
      </c>
      <c r="GH11" s="25" t="str">
        <f t="shared" si="55"/>
        <v/>
      </c>
      <c r="GI11" s="25" t="str">
        <f>IF($J11="","",VLOOKUP($J11,IndDomain_Wide!$A$2:$BI$24,55,FALSE))</f>
        <v/>
      </c>
      <c r="GJ11" s="25" t="str">
        <f>IF($J11="","", VLOOKUP($J11,Indicator_Wide!$A$2:$BI$24,55,FALSE))</f>
        <v/>
      </c>
      <c r="GK11" s="25" t="str">
        <f t="shared" si="56"/>
        <v/>
      </c>
      <c r="GL11" s="25" t="str">
        <f>IF($J11="","",VLOOKUP($J11,IndDomain_Wide!$A$2:$BI$24,56,FALSE))</f>
        <v/>
      </c>
      <c r="GM11" s="25" t="str">
        <f>IF($J11="","", VLOOKUP($J11,Indicator_Wide!$A$2:$BI$24,56,FALSE))</f>
        <v/>
      </c>
      <c r="GN11" s="25" t="str">
        <f t="shared" si="57"/>
        <v/>
      </c>
      <c r="GO11" s="25" t="str">
        <f>IF($J11="","",VLOOKUP($J11,IndDomain_Wide!$A$2:$BI$24,57,FALSE))</f>
        <v/>
      </c>
      <c r="GP11" s="25" t="str">
        <f>IF($J11="","", VLOOKUP($J11,Indicator_Wide!$A$2:$BI$24,57,FALSE))</f>
        <v/>
      </c>
      <c r="GQ11" s="25" t="str">
        <f t="shared" si="58"/>
        <v/>
      </c>
      <c r="GR11" s="25" t="str">
        <f>IF($J11="","",VLOOKUP($J11,IndDomain_Wide!$A$2:$BI$24,58,FALSE))</f>
        <v/>
      </c>
      <c r="GS11" s="25" t="str">
        <f>IF($J11="","", VLOOKUP($J11,Indicator_Wide!$A$2:$BI$24,58,FALSE))</f>
        <v/>
      </c>
      <c r="GT11" s="25" t="str">
        <f t="shared" si="59"/>
        <v/>
      </c>
      <c r="GU11" s="25" t="str">
        <f>IF($J11="","",VLOOKUP($J11,IndDomain_Wide!$A$2:$BI$24,59,FALSE))</f>
        <v/>
      </c>
      <c r="GV11" s="25" t="str">
        <f>IF($J11="","", VLOOKUP($J11,Indicator_Wide!$A$2:$BI$24,59,FALSE))</f>
        <v/>
      </c>
      <c r="GW11" s="25" t="str">
        <f t="shared" si="60"/>
        <v/>
      </c>
      <c r="GX11" s="25" t="str">
        <f>IF($J11="","",VLOOKUP($J11,IndDomain_Wide!$A$2:$BI$24,60,FALSE))</f>
        <v/>
      </c>
      <c r="GY11" s="25" t="str">
        <f>IF($J11="","", VLOOKUP($J11,Indicator_Wide!$A$2:$BI$24,60,FALSE))</f>
        <v/>
      </c>
      <c r="GZ11" s="25" t="str">
        <f t="shared" si="61"/>
        <v/>
      </c>
      <c r="HA11" s="25" t="str">
        <f>IF($J11="","",VLOOKUP($J11,IndDomain_Wide!$A$2:$BI$24,61,FALSE))</f>
        <v/>
      </c>
      <c r="HB11" s="25" t="str">
        <f>IF($J11="","", VLOOKUP($J11,Indicator_Wide!$A$2:$BI$24,61,FALSE))</f>
        <v/>
      </c>
      <c r="HC11" s="25" t="str">
        <f t="shared" si="62"/>
        <v/>
      </c>
      <c r="HD11" s="25"/>
      <c r="HE11" s="25"/>
    </row>
    <row r="12" spans="1:213" x14ac:dyDescent="0.25">
      <c r="A12" s="24"/>
      <c r="B12" s="25"/>
      <c r="C12" s="25"/>
      <c r="D12" s="25"/>
      <c r="E12" s="25"/>
      <c r="F12" s="25"/>
      <c r="G12" s="25"/>
      <c r="H12" s="25"/>
      <c r="I12" s="25"/>
      <c r="J12" s="25"/>
      <c r="K12" s="25" t="str">
        <f>IF($J12="","", VLOOKUP($J12,Domain_Wide!$A$2:$M$24,2,FALSE))</f>
        <v/>
      </c>
      <c r="L12" s="25" t="str">
        <f>IF($J12="","", VLOOKUP($J12,Domain_Wide!$A$2:$M$24,3,FALSE))</f>
        <v/>
      </c>
      <c r="M12" s="25" t="str">
        <f t="shared" si="63"/>
        <v/>
      </c>
      <c r="N12" s="25" t="str">
        <f>IF($J12="","", VLOOKUP($J12,Domain_Wide!$A$2:$M$24,4,FALSE))</f>
        <v/>
      </c>
      <c r="O12" s="25" t="str">
        <f>IF($J12="","", VLOOKUP($J12,Domain_Wide!$A$2:$M$24,5,FALSE))</f>
        <v/>
      </c>
      <c r="P12" s="25" t="str">
        <f t="shared" si="64"/>
        <v/>
      </c>
      <c r="Q12" s="25" t="str">
        <f>IF($J12="","", VLOOKUP($J12,Domain_Wide!$A$2:$M$24,6,FALSE))</f>
        <v/>
      </c>
      <c r="R12" s="25" t="str">
        <f>IF($J12="","", VLOOKUP($J12,Domain_Wide!$A$2:$M$24,7,FALSE))</f>
        <v/>
      </c>
      <c r="S12" s="25" t="str">
        <f t="shared" si="0"/>
        <v/>
      </c>
      <c r="T12" s="25" t="str">
        <f>IF($J12="","", VLOOKUP($J12,Domain_Wide!$A$2:$M$24,8,FALSE))</f>
        <v/>
      </c>
      <c r="U12" s="25" t="str">
        <f>IF($J12="","", VLOOKUP($J12,Domain_Wide!$A$2:$M$24,9,FALSE))</f>
        <v/>
      </c>
      <c r="V12" s="25" t="str">
        <f t="shared" si="1"/>
        <v/>
      </c>
      <c r="W12" s="25" t="str">
        <f>IF($J12="","", VLOOKUP($J12,Domain_Wide!$A$2:$M$24,10,FALSE))</f>
        <v/>
      </c>
      <c r="X12" s="25" t="str">
        <f>IF($J12="","", VLOOKUP($J12,Domain_Wide!$A$2:$M$24,11,FALSE))</f>
        <v/>
      </c>
      <c r="Y12" s="25" t="str">
        <f t="shared" si="2"/>
        <v/>
      </c>
      <c r="Z12" s="25" t="str">
        <f>IF($J12="","", VLOOKUP($J12,Domain_Wide!$A$2:$M$24,12,FALSE))</f>
        <v/>
      </c>
      <c r="AA12" s="25" t="str">
        <f>IF($J12="","", VLOOKUP($J12,Domain_Wide!$A$2:$M$24,13,FALSE))</f>
        <v/>
      </c>
      <c r="AB12" s="25" t="str">
        <f t="shared" si="3"/>
        <v/>
      </c>
      <c r="AC12" s="25" t="str">
        <f>IF($J12="","", VLOOKUP($J12,Domain_Wide!$A$2:$N$24,14,FALSE))</f>
        <v/>
      </c>
      <c r="AD12" s="25" t="str">
        <f>IF($J12="","", VLOOKUP($J12,Domain_Wide!$A$2:$P$24,15,FALSE))</f>
        <v/>
      </c>
      <c r="AE12" s="25"/>
      <c r="AF12" s="25" t="str">
        <f>IF($J12="","",VLOOKUP($J12,IndDomain_Wide!$A$2:$BI$24,2,FALSE))</f>
        <v/>
      </c>
      <c r="AG12" s="25" t="str">
        <f>IF($J12="","",VLOOKUP($J12,Indicator_Wide!$A$2:$BI$24,2,FALSE))</f>
        <v/>
      </c>
      <c r="AH12" s="25" t="str">
        <f t="shared" si="65"/>
        <v/>
      </c>
      <c r="AI12" s="25" t="str">
        <f>IF($J12="","",VLOOKUP($J12,IndDomain_Wide!$A$2:$BI$24,3,FALSE))</f>
        <v/>
      </c>
      <c r="AJ12" s="25" t="str">
        <f>IF($J12="","", VLOOKUP($J12,Indicator_Wide!$A$2:$BI$24,3,FALSE))</f>
        <v/>
      </c>
      <c r="AK12" s="25" t="str">
        <f t="shared" si="4"/>
        <v/>
      </c>
      <c r="AL12" s="25" t="str">
        <f>IF($J12="","",VLOOKUP($J12,IndDomain_Wide!$A$2:$BI$24,4,FALSE))</f>
        <v/>
      </c>
      <c r="AM12" s="25" t="str">
        <f>IF($J12="","", VLOOKUP($J12,Indicator_Wide!$A$2:$BI$24,4,FALSE))</f>
        <v/>
      </c>
      <c r="AN12" s="25" t="str">
        <f t="shared" si="5"/>
        <v/>
      </c>
      <c r="AO12" s="25" t="str">
        <f>IF($J12="","",VLOOKUP($J12,IndDomain_Wide!$A$2:$BI$24,5,FALSE))</f>
        <v/>
      </c>
      <c r="AP12" s="25" t="str">
        <f>IF($J12="","", VLOOKUP($J12,Indicator_Wide!$A$2:$BI$24,5,FALSE))</f>
        <v/>
      </c>
      <c r="AQ12" s="25" t="str">
        <f t="shared" si="6"/>
        <v/>
      </c>
      <c r="AR12" s="25" t="str">
        <f>IF($J12="","",VLOOKUP($J12,IndDomain_Wide!$A$2:$BI$24,6,FALSE))</f>
        <v/>
      </c>
      <c r="AS12" s="25" t="str">
        <f>IF($J12="","", VLOOKUP($J12,Indicator_Wide!$A$2:$BI$24,6,FALSE))</f>
        <v/>
      </c>
      <c r="AT12" s="25" t="str">
        <f t="shared" si="7"/>
        <v/>
      </c>
      <c r="AU12" s="25" t="str">
        <f>IF($J12="","",VLOOKUP($J12,IndDomain_Wide!$A$2:$BI$24,7,FALSE))</f>
        <v/>
      </c>
      <c r="AV12" s="25" t="str">
        <f>IF($J12="","", VLOOKUP($J12,Indicator_Wide!$A$2:$BI$24,7,FALSE))</f>
        <v/>
      </c>
      <c r="AW12" s="25" t="str">
        <f t="shared" si="8"/>
        <v/>
      </c>
      <c r="AX12" s="25" t="str">
        <f>IF($J12="","",VLOOKUP($J12,IndDomain_Wide!$A$2:$BI$24,8,FALSE))</f>
        <v/>
      </c>
      <c r="AY12" s="25" t="str">
        <f>IF($J12="","", VLOOKUP($J12,Indicator_Wide!$A$2:$BI$24,8,FALSE))</f>
        <v/>
      </c>
      <c r="AZ12" s="25" t="str">
        <f t="shared" si="9"/>
        <v/>
      </c>
      <c r="BA12" s="25" t="str">
        <f>IF($J12="","",VLOOKUP($J12,IndDomain_Wide!$A$2:$BI$26,9,FALSE))</f>
        <v/>
      </c>
      <c r="BB12" s="25" t="str">
        <f>IF($J12="","", VLOOKUP($J12,Indicator_Wide!$A$2:$BI$24,9,FALSE))</f>
        <v/>
      </c>
      <c r="BC12" s="25" t="str">
        <f t="shared" si="10"/>
        <v/>
      </c>
      <c r="BD12" s="25" t="str">
        <f>IF($J12="","",VLOOKUP($J12,IndDomain_Wide!$A$2:$BI$24,10,FALSE))</f>
        <v/>
      </c>
      <c r="BE12" s="25" t="str">
        <f>IF($J12="","", VLOOKUP($J12,Indicator_Wide!$A$2:$BI$24,10,FALSE))</f>
        <v/>
      </c>
      <c r="BF12" s="25" t="str">
        <f t="shared" si="11"/>
        <v/>
      </c>
      <c r="BG12" s="25" t="str">
        <f>IF($J12="","",VLOOKUP($J12,IndDomain_Wide!$A$2:$BI$24,11,FALSE))</f>
        <v/>
      </c>
      <c r="BH12" s="25" t="str">
        <f>IF($J12="","", VLOOKUP($J12,Indicator_Wide!$A$2:$BI$24,11,FALSE))</f>
        <v/>
      </c>
      <c r="BI12" s="25" t="str">
        <f t="shared" si="12"/>
        <v/>
      </c>
      <c r="BJ12" s="25" t="str">
        <f>IF($J12="","",VLOOKUP($J12,IndDomain_Wide!$A$2:$BI$24,12,FALSE))</f>
        <v/>
      </c>
      <c r="BK12" s="25" t="str">
        <f>IF($J12="","", VLOOKUP($J12,Indicator_Wide!$A$2:$BI$24,12,FALSE))</f>
        <v/>
      </c>
      <c r="BL12" s="25" t="str">
        <f t="shared" si="13"/>
        <v/>
      </c>
      <c r="BM12" s="25" t="str">
        <f>IF($J12="","",VLOOKUP($J12,IndDomain_Wide!$A$2:$BI$24,13,FALSE))</f>
        <v/>
      </c>
      <c r="BN12" s="25" t="str">
        <f>IF($J12="","", VLOOKUP($J12,Indicator_Wide!$A$2:$BI$24,13,FALSE))</f>
        <v/>
      </c>
      <c r="BO12" s="25" t="str">
        <f t="shared" si="14"/>
        <v/>
      </c>
      <c r="BP12" s="25" t="str">
        <f>IF($J12="","",VLOOKUP($J12,IndDomain_Wide!$A$2:$BI$24,14,FALSE))</f>
        <v/>
      </c>
      <c r="BQ12" s="25" t="str">
        <f>IF($J12="","", VLOOKUP($J12,Indicator_Wide!$A$2:$BI$24,14,FALSE))</f>
        <v/>
      </c>
      <c r="BR12" s="25" t="str">
        <f t="shared" si="15"/>
        <v/>
      </c>
      <c r="BS12" s="25" t="str">
        <f>IF($J12="","",VLOOKUP($J12,IndDomain_Wide!$A$2:$BI$24,15,FALSE))</f>
        <v/>
      </c>
      <c r="BT12" s="25" t="str">
        <f>IF($J12="","", VLOOKUP($J12,Indicator_Wide!$A$2:$BI$24,15,FALSE))</f>
        <v/>
      </c>
      <c r="BU12" s="25" t="str">
        <f t="shared" si="16"/>
        <v/>
      </c>
      <c r="BV12" s="25" t="str">
        <f>IF($J12="","",VLOOKUP($J12,IndDomain_Wide!$A$2:$BI$24,16,FALSE))</f>
        <v/>
      </c>
      <c r="BW12" s="25" t="str">
        <f>IF($J12="","", VLOOKUP($J12,Indicator_Wide!$A$2:$BI$24,16,FALSE))</f>
        <v/>
      </c>
      <c r="BX12" s="25" t="str">
        <f t="shared" si="17"/>
        <v/>
      </c>
      <c r="BY12" s="25" t="str">
        <f>IF($J12="","",VLOOKUP($J12,IndDomain_Wide!$A$2:$BI$24,17,FALSE))</f>
        <v/>
      </c>
      <c r="BZ12" s="25" t="str">
        <f>IF($J12="","", VLOOKUP($J12,Indicator_Wide!$A$2:$BI$24,17,FALSE))</f>
        <v/>
      </c>
      <c r="CA12" s="25" t="str">
        <f t="shared" si="18"/>
        <v/>
      </c>
      <c r="CB12" s="25" t="str">
        <f>IF($J12="","",VLOOKUP($J12,IndDomain_Wide!$A$2:$BI$24,18,FALSE))</f>
        <v/>
      </c>
      <c r="CC12" s="25" t="str">
        <f>IF($J12="","", VLOOKUP($J12,Indicator_Wide!$A$2:$BI$24,18,FALSE))</f>
        <v/>
      </c>
      <c r="CD12" s="25" t="str">
        <f t="shared" si="19"/>
        <v/>
      </c>
      <c r="CE12" s="25" t="str">
        <f>IF($J12="","",VLOOKUP($J12,IndDomain_Wide!$A$2:$BI$24,19,FALSE))</f>
        <v/>
      </c>
      <c r="CF12" s="25" t="str">
        <f>IF($J12="","", VLOOKUP($J12,Indicator_Wide!$A$2:$BI$24,19,FALSE))</f>
        <v/>
      </c>
      <c r="CG12" s="25" t="str">
        <f t="shared" si="20"/>
        <v/>
      </c>
      <c r="CH12" s="25" t="str">
        <f>IF($J12="","",VLOOKUP($J12,IndDomain_Wide!$A$2:$BI$24,20,FALSE))</f>
        <v/>
      </c>
      <c r="CI12" s="25" t="str">
        <f>IF($J12="","", VLOOKUP($J12,Indicator_Wide!$A$2:$BI$24,20,FALSE))</f>
        <v/>
      </c>
      <c r="CJ12" s="25" t="str">
        <f t="shared" si="21"/>
        <v/>
      </c>
      <c r="CK12" s="25" t="str">
        <f>IF($J12="","",VLOOKUP($J12,IndDomain_Wide!$A$2:$BI$24,21,FALSE))</f>
        <v/>
      </c>
      <c r="CL12" s="25" t="str">
        <f>IF($J12="","", VLOOKUP($J12,Indicator_Wide!$A$2:$BI$24,21,FALSE))</f>
        <v/>
      </c>
      <c r="CM12" s="25" t="str">
        <f t="shared" si="22"/>
        <v/>
      </c>
      <c r="CN12" s="25" t="str">
        <f>IF($J12="","",VLOOKUP($J12,IndDomain_Wide!$A$2:$BI$24,22,FALSE))</f>
        <v/>
      </c>
      <c r="CO12" s="25" t="str">
        <f>IF($J12="","", VLOOKUP($J12,Indicator_Wide!$A$2:$BI$24,22,FALSE))</f>
        <v/>
      </c>
      <c r="CP12" s="25" t="str">
        <f t="shared" si="23"/>
        <v/>
      </c>
      <c r="CQ12" s="25" t="str">
        <f>IF($J12="","",VLOOKUP($J12,IndDomain_Wide!$A$2:$BI$24,23,FALSE))</f>
        <v/>
      </c>
      <c r="CR12" s="25" t="str">
        <f>IF($J12="","", VLOOKUP($J12,Indicator_Wide!$A$2:$BI$24,23,FALSE))</f>
        <v/>
      </c>
      <c r="CS12" s="25" t="str">
        <f t="shared" si="24"/>
        <v/>
      </c>
      <c r="CT12" s="25" t="str">
        <f>IF($J12="","",VLOOKUP($J12,IndDomain_Wide!$A$2:$BI$24,24,FALSE))</f>
        <v/>
      </c>
      <c r="CU12" s="25" t="str">
        <f>IF($J12="","", VLOOKUP($J12,Indicator_Wide!$A$2:$BI$24,24,FALSE))</f>
        <v/>
      </c>
      <c r="CV12" s="25" t="str">
        <f t="shared" si="25"/>
        <v/>
      </c>
      <c r="CW12" s="25" t="str">
        <f>IF($J12="","",VLOOKUP($J12,IndDomain_Wide!$A$2:$BI$24,25,FALSE))</f>
        <v/>
      </c>
      <c r="CX12" s="25" t="str">
        <f>IF($J12="","", VLOOKUP($J12,Indicator_Wide!$A$2:$BI$24,25,FALSE))</f>
        <v/>
      </c>
      <c r="CY12" s="25" t="str">
        <f t="shared" si="26"/>
        <v/>
      </c>
      <c r="CZ12" s="25" t="str">
        <f>IF($J12="","",VLOOKUP($J12,IndDomain_Wide!$A$2:$BI$24,26,FALSE))</f>
        <v/>
      </c>
      <c r="DA12" s="25" t="str">
        <f>IF($J12="","", VLOOKUP($J12,Indicator_Wide!$A$2:$BI$24,26,FALSE))</f>
        <v/>
      </c>
      <c r="DB12" s="25" t="str">
        <f t="shared" si="27"/>
        <v/>
      </c>
      <c r="DC12" s="25" t="str">
        <f>IF($J12="","",VLOOKUP($J12,IndDomain_Wide!$A$2:$BI$24,27,FALSE))</f>
        <v/>
      </c>
      <c r="DD12" s="25" t="str">
        <f>IF($J12="","", VLOOKUP($J12,Indicator_Wide!$A$2:$BI$17,27,FALSE))</f>
        <v/>
      </c>
      <c r="DE12" s="25" t="str">
        <f t="shared" si="28"/>
        <v/>
      </c>
      <c r="DF12" s="25" t="str">
        <f>IF($J12="","",VLOOKUP($J12,IndDomain_Wide!$A$2:$BI$24,28,FALSE))</f>
        <v/>
      </c>
      <c r="DG12" s="25" t="str">
        <f>IF($J12="","", VLOOKUP($J12,Indicator_Wide!$A$2:$BI$17,28,FALSE))</f>
        <v/>
      </c>
      <c r="DH12" s="25" t="str">
        <f t="shared" si="29"/>
        <v/>
      </c>
      <c r="DI12" s="25" t="str">
        <f>IF($J12="","",VLOOKUP($J12,IndDomain_Wide!$A$2:$BI$24,29,FALSE))</f>
        <v/>
      </c>
      <c r="DJ12" s="25" t="str">
        <f>IF($J12="","", VLOOKUP($J12,Indicator_Wide!$A$2:$BI$24,29,FALSE))</f>
        <v/>
      </c>
      <c r="DK12" s="25" t="str">
        <f t="shared" si="30"/>
        <v/>
      </c>
      <c r="DL12" s="25" t="str">
        <f>IF($J12="","",VLOOKUP($J12,IndDomain_Wide!$A$2:$BI$24,30,FALSE))</f>
        <v/>
      </c>
      <c r="DM12" s="25" t="str">
        <f>IF($J12="","", VLOOKUP($J12,Indicator_Wide!$A$2:$BI$24,30,FALSE))</f>
        <v/>
      </c>
      <c r="DN12" s="25" t="str">
        <f t="shared" si="31"/>
        <v/>
      </c>
      <c r="DO12" s="25" t="str">
        <f>IF($J12="","",VLOOKUP($J12,IndDomain_Wide!$A$2:$BI$24,31,FALSE))</f>
        <v/>
      </c>
      <c r="DP12" s="25" t="str">
        <f>IF($J12="","", VLOOKUP($J12,Indicator_Wide!$A$2:$BI$24,31,FALSE))</f>
        <v/>
      </c>
      <c r="DQ12" s="25" t="str">
        <f t="shared" si="32"/>
        <v/>
      </c>
      <c r="DR12" s="25" t="str">
        <f>IF($J12="","",VLOOKUP($J12,IndDomain_Wide!$A$2:$BI$24,32,FALSE))</f>
        <v/>
      </c>
      <c r="DS12" s="25" t="str">
        <f>IF($J12="","", VLOOKUP($J12,Indicator_Wide!$A$2:$BI$24,32,FALSE))</f>
        <v/>
      </c>
      <c r="DT12" s="25" t="str">
        <f t="shared" si="33"/>
        <v/>
      </c>
      <c r="DU12" s="25" t="str">
        <f>IF($J12="","",VLOOKUP($J12,IndDomain_Wide!$A$2:$BI$24,33,FALSE))</f>
        <v/>
      </c>
      <c r="DV12" s="25" t="str">
        <f>IF($J12="","", VLOOKUP($J12,Indicator_Wide!$A$2:$BI$24,33,FALSE))</f>
        <v/>
      </c>
      <c r="DW12" s="25" t="str">
        <f t="shared" si="34"/>
        <v/>
      </c>
      <c r="DX12" s="25" t="str">
        <f>IF($J12="","",VLOOKUP($J12,IndDomain_Wide!$A$2:$BI$24,34,FALSE))</f>
        <v/>
      </c>
      <c r="DY12" s="25" t="str">
        <f>IF($J12="","", VLOOKUP($J12,Indicator_Wide!$A$2:$BI$24,34,FALSE))</f>
        <v/>
      </c>
      <c r="DZ12" s="25" t="str">
        <f t="shared" si="35"/>
        <v/>
      </c>
      <c r="EA12" s="25" t="str">
        <f>IF($J12="","",VLOOKUP($J12,IndDomain_Wide!$A$2:$BI$24,35,FALSE))</f>
        <v/>
      </c>
      <c r="EB12" s="25" t="str">
        <f>IF($J12="","", VLOOKUP($J12,Indicator_Wide!$A$2:$BI$24,35,FALSE))</f>
        <v/>
      </c>
      <c r="EC12" s="25" t="str">
        <f t="shared" si="36"/>
        <v/>
      </c>
      <c r="ED12" s="25" t="str">
        <f>IF($J12="","",VLOOKUP($J12,IndDomain_Wide!$A$2:$BI$24,36,FALSE))</f>
        <v/>
      </c>
      <c r="EE12" s="25" t="str">
        <f>IF($J12="","", VLOOKUP($J12,Indicator_Wide!$A$2:$BI$24,36,FALSE))</f>
        <v/>
      </c>
      <c r="EF12" s="25" t="str">
        <f t="shared" si="37"/>
        <v/>
      </c>
      <c r="EG12" s="25" t="str">
        <f>IF($J12="","",VLOOKUP($J12,IndDomain_Wide!$A$2:$BI$24,37,FALSE))</f>
        <v/>
      </c>
      <c r="EH12" s="25" t="str">
        <f>IF($J12="","", VLOOKUP($J12,Indicator_Wide!$A$2:$BI$24,37,FALSE))</f>
        <v/>
      </c>
      <c r="EI12" s="25" t="str">
        <f t="shared" si="38"/>
        <v/>
      </c>
      <c r="EJ12" s="25" t="str">
        <f>IF($J12="","",VLOOKUP($J12,IndDomain_Wide!$A$2:$BI$24,38,FALSE))</f>
        <v/>
      </c>
      <c r="EK12" s="25" t="str">
        <f>IF($J12="","", VLOOKUP($J12,Indicator_Wide!$A$2:$BI$24,38,FALSE))</f>
        <v/>
      </c>
      <c r="EL12" s="25" t="str">
        <f t="shared" si="39"/>
        <v/>
      </c>
      <c r="EM12" s="25" t="str">
        <f>IF($J12="","",VLOOKUP($J12,IndDomain_Wide!$A$2:$BI$24,39,FALSE))</f>
        <v/>
      </c>
      <c r="EN12" s="25" t="str">
        <f>IF($J12="","", VLOOKUP($J12,Indicator_Wide!$A$2:$BI$24,39,FALSE))</f>
        <v/>
      </c>
      <c r="EO12" s="25" t="str">
        <f t="shared" si="40"/>
        <v/>
      </c>
      <c r="EP12" s="25" t="str">
        <f>IF($J12="","",VLOOKUP($J12,IndDomain_Wide!$A$2:$BI$24,40,FALSE))</f>
        <v/>
      </c>
      <c r="EQ12" s="25" t="str">
        <f>IF($J12="","", VLOOKUP($J12,Indicator_Wide!$A$2:$BI$24,40,FALSE))</f>
        <v/>
      </c>
      <c r="ER12" s="25" t="str">
        <f t="shared" si="41"/>
        <v/>
      </c>
      <c r="ES12" s="25" t="str">
        <f>IF($J12="","",VLOOKUP($J12,IndDomain_Wide!$A$2:$BI$24,41,FALSE))</f>
        <v/>
      </c>
      <c r="ET12" s="25" t="str">
        <f>IF($J12="","", VLOOKUP($J12,Indicator_Wide!$A$2:$BI$24,41,FALSE))</f>
        <v/>
      </c>
      <c r="EU12" s="25" t="str">
        <f t="shared" si="42"/>
        <v/>
      </c>
      <c r="EV12" s="25" t="str">
        <f>IF($J12="","",VLOOKUP($J12,IndDomain_Wide!$A$2:$BI$24,42,FALSE))</f>
        <v/>
      </c>
      <c r="EW12" s="25" t="str">
        <f>IF($J12="","", VLOOKUP($J12,Indicator_Wide!$A$2:$BI$24,42,FALSE))</f>
        <v/>
      </c>
      <c r="EX12" s="25" t="str">
        <f t="shared" si="43"/>
        <v/>
      </c>
      <c r="EY12" s="25" t="str">
        <f>IF($J12="","",VLOOKUP($J12,IndDomain_Wide!$A$2:$BI$24,43,FALSE))</f>
        <v/>
      </c>
      <c r="EZ12" s="25" t="str">
        <f>IF($J12="","", VLOOKUP($J12,Indicator_Wide!$A$2:$BI$24,43,FALSE))</f>
        <v/>
      </c>
      <c r="FA12" s="25" t="str">
        <f t="shared" si="44"/>
        <v/>
      </c>
      <c r="FB12" s="25" t="str">
        <f>IF($J12="","",VLOOKUP($J12,IndDomain_Wide!$A$2:$BI$24,44,FALSE))</f>
        <v/>
      </c>
      <c r="FC12" s="25" t="str">
        <f>IF($J12="","", VLOOKUP($J12,Indicator_Wide!$A$2:$BI$24,44,FALSE))</f>
        <v/>
      </c>
      <c r="FD12" s="25" t="str">
        <f t="shared" si="45"/>
        <v/>
      </c>
      <c r="FE12" s="25" t="str">
        <f>IF($J12="","",VLOOKUP($J12,IndDomain_Wide!$A$2:$BI$24,45,FALSE))</f>
        <v/>
      </c>
      <c r="FF12" s="25" t="str">
        <f>IF($J12="","", VLOOKUP($J12,Indicator_Wide!$A$2:$BI$24,45,FALSE))</f>
        <v/>
      </c>
      <c r="FG12" s="25" t="str">
        <f t="shared" si="46"/>
        <v/>
      </c>
      <c r="FH12" s="25" t="str">
        <f>IF($J12="","",VLOOKUP($J12,IndDomain_Wide!$A$2:$BI$24,46,FALSE))</f>
        <v/>
      </c>
      <c r="FI12" s="25" t="str">
        <f>IF($J12="","", VLOOKUP($J12,Indicator_Wide!$A$2:$BI$24,46,FALSE))</f>
        <v/>
      </c>
      <c r="FJ12" s="25" t="str">
        <f t="shared" si="47"/>
        <v/>
      </c>
      <c r="FK12" s="25" t="str">
        <f>IF($J12="","",VLOOKUP($J12,IndDomain_Wide!$A$2:$BI$24,47,FALSE))</f>
        <v/>
      </c>
      <c r="FL12" s="25" t="str">
        <f>IF($J12="","", VLOOKUP($J12,Indicator_Wide!$A$2:$BI$24,47,FALSE))</f>
        <v/>
      </c>
      <c r="FM12" s="25" t="str">
        <f t="shared" si="48"/>
        <v/>
      </c>
      <c r="FN12" s="25" t="str">
        <f>IF($J12="","",VLOOKUP($J12,IndDomain_Wide!$A$2:$BI$24,48,FALSE))</f>
        <v/>
      </c>
      <c r="FO12" s="25" t="str">
        <f>IF($J12="","", VLOOKUP($J12,Indicator_Wide!$A$2:$BI$24,48,FALSE))</f>
        <v/>
      </c>
      <c r="FP12" s="25" t="str">
        <f t="shared" si="49"/>
        <v/>
      </c>
      <c r="FQ12" s="25" t="str">
        <f>IF($J12="","",VLOOKUP($J12,IndDomain_Wide!$A$2:$BI$24,49,FALSE))</f>
        <v/>
      </c>
      <c r="FR12" s="25" t="str">
        <f>IF($J12="","", VLOOKUP($J12,Indicator_Wide!$A$2:$BI$24,49,FALSE))</f>
        <v/>
      </c>
      <c r="FS12" s="25" t="str">
        <f t="shared" si="50"/>
        <v/>
      </c>
      <c r="FT12" s="25" t="str">
        <f>IF($J12="","",VLOOKUP($J12,IndDomain_Wide!$A$2:$BI$24,50,FALSE))</f>
        <v/>
      </c>
      <c r="FU12" s="25" t="str">
        <f>IF($J12="","", VLOOKUP($J12,Indicator_Wide!$A$2:$BI$24,50,FALSE))</f>
        <v/>
      </c>
      <c r="FV12" s="25" t="str">
        <f t="shared" si="51"/>
        <v/>
      </c>
      <c r="FW12" s="25" t="str">
        <f>IF($J12="","",VLOOKUP($J12,IndDomain_Wide!$A$2:$BI$24,51,FALSE))</f>
        <v/>
      </c>
      <c r="FX12" s="25" t="str">
        <f>IF($J12="","", VLOOKUP($J12,Indicator_Wide!$A$2:$BI$24,51,FALSE))</f>
        <v/>
      </c>
      <c r="FY12" s="25" t="str">
        <f t="shared" si="52"/>
        <v/>
      </c>
      <c r="FZ12" s="25" t="str">
        <f>IF($J12="","",VLOOKUP($J12,IndDomain_Wide!$A$2:$BI$24,52,FALSE))</f>
        <v/>
      </c>
      <c r="GA12" s="25" t="str">
        <f>IF($J12="","", VLOOKUP($J12,Indicator_Wide!$A$2:$BI$24,52,FALSE))</f>
        <v/>
      </c>
      <c r="GB12" s="25" t="str">
        <f t="shared" si="53"/>
        <v/>
      </c>
      <c r="GC12" s="25" t="str">
        <f>IF($J12="","",VLOOKUP($J12,IndDomain_Wide!$A$2:$BI$24,53,FALSE))</f>
        <v/>
      </c>
      <c r="GD12" s="25" t="str">
        <f>IF($J12="","", VLOOKUP($J12,Indicator_Wide!$A$2:$BI$24,53,FALSE))</f>
        <v/>
      </c>
      <c r="GE12" s="25" t="str">
        <f t="shared" si="54"/>
        <v/>
      </c>
      <c r="GF12" s="25" t="str">
        <f>IF($J12="","",VLOOKUP($J12,IndDomain_Wide!$A$2:$BI$24,54,FALSE))</f>
        <v/>
      </c>
      <c r="GG12" s="25" t="str">
        <f>IF($J12="","", VLOOKUP($J12,Indicator_Wide!$A$2:$BI$24,54,FALSE))</f>
        <v/>
      </c>
      <c r="GH12" s="25" t="str">
        <f t="shared" si="55"/>
        <v/>
      </c>
      <c r="GI12" s="25" t="str">
        <f>IF($J12="","",VLOOKUP($J12,IndDomain_Wide!$A$2:$BI$24,55,FALSE))</f>
        <v/>
      </c>
      <c r="GJ12" s="25" t="str">
        <f>IF($J12="","", VLOOKUP($J12,Indicator_Wide!$A$2:$BI$24,55,FALSE))</f>
        <v/>
      </c>
      <c r="GK12" s="25" t="str">
        <f t="shared" si="56"/>
        <v/>
      </c>
      <c r="GL12" s="25" t="str">
        <f>IF($J12="","",VLOOKUP($J12,IndDomain_Wide!$A$2:$BI$24,56,FALSE))</f>
        <v/>
      </c>
      <c r="GM12" s="25" t="str">
        <f>IF($J12="","", VLOOKUP($J12,Indicator_Wide!$A$2:$BI$24,56,FALSE))</f>
        <v/>
      </c>
      <c r="GN12" s="25" t="str">
        <f t="shared" si="57"/>
        <v/>
      </c>
      <c r="GO12" s="25" t="str">
        <f>IF($J12="","",VLOOKUP($J12,IndDomain_Wide!$A$2:$BI$24,57,FALSE))</f>
        <v/>
      </c>
      <c r="GP12" s="25" t="str">
        <f>IF($J12="","", VLOOKUP($J12,Indicator_Wide!$A$2:$BI$24,57,FALSE))</f>
        <v/>
      </c>
      <c r="GQ12" s="25" t="str">
        <f t="shared" si="58"/>
        <v/>
      </c>
      <c r="GR12" s="25" t="str">
        <f>IF($J12="","",VLOOKUP($J12,IndDomain_Wide!$A$2:$BI$24,58,FALSE))</f>
        <v/>
      </c>
      <c r="GS12" s="25" t="str">
        <f>IF($J12="","", VLOOKUP($J12,Indicator_Wide!$A$2:$BI$24,58,FALSE))</f>
        <v/>
      </c>
      <c r="GT12" s="25" t="str">
        <f t="shared" si="59"/>
        <v/>
      </c>
      <c r="GU12" s="25" t="str">
        <f>IF($J12="","",VLOOKUP($J12,IndDomain_Wide!$A$2:$BI$24,59,FALSE))</f>
        <v/>
      </c>
      <c r="GV12" s="25" t="str">
        <f>IF($J12="","", VLOOKUP($J12,Indicator_Wide!$A$2:$BI$24,59,FALSE))</f>
        <v/>
      </c>
      <c r="GW12" s="25" t="str">
        <f t="shared" si="60"/>
        <v/>
      </c>
      <c r="GX12" s="25" t="str">
        <f>IF($J12="","",VLOOKUP($J12,IndDomain_Wide!$A$2:$BI$24,60,FALSE))</f>
        <v/>
      </c>
      <c r="GY12" s="25" t="str">
        <f>IF($J12="","", VLOOKUP($J12,Indicator_Wide!$A$2:$BI$24,60,FALSE))</f>
        <v/>
      </c>
      <c r="GZ12" s="25" t="str">
        <f t="shared" si="61"/>
        <v/>
      </c>
      <c r="HA12" s="25" t="str">
        <f>IF($J12="","",VLOOKUP($J12,IndDomain_Wide!$A$2:$BI$24,61,FALSE))</f>
        <v/>
      </c>
      <c r="HB12" s="25" t="str">
        <f>IF($J12="","", VLOOKUP($J12,Indicator_Wide!$A$2:$BI$24,61,FALSE))</f>
        <v/>
      </c>
      <c r="HC12" s="25" t="str">
        <f t="shared" si="62"/>
        <v/>
      </c>
      <c r="HD12" s="25"/>
      <c r="HE12" s="25"/>
    </row>
    <row r="13" spans="1:213" x14ac:dyDescent="0.25">
      <c r="A13" s="24"/>
      <c r="B13" s="25"/>
      <c r="C13" s="25"/>
      <c r="D13" s="25"/>
      <c r="E13" s="25"/>
      <c r="F13" s="25"/>
      <c r="G13" s="25"/>
      <c r="H13" s="25"/>
      <c r="I13" s="25"/>
      <c r="J13" s="25"/>
      <c r="K13" s="25" t="str">
        <f>IF($J13="","", VLOOKUP($J13,Domain_Wide!$A$2:$M$24,2,FALSE))</f>
        <v/>
      </c>
      <c r="L13" s="25" t="str">
        <f>IF($J13="","", VLOOKUP($J13,Domain_Wide!$A$2:$M$24,3,FALSE))</f>
        <v/>
      </c>
      <c r="M13" s="25" t="str">
        <f t="shared" si="63"/>
        <v/>
      </c>
      <c r="N13" s="25" t="str">
        <f>IF($J13="","", VLOOKUP($J13,Domain_Wide!$A$2:$M$24,4,FALSE))</f>
        <v/>
      </c>
      <c r="O13" s="25" t="str">
        <f>IF($J13="","", VLOOKUP($J13,Domain_Wide!$A$2:$M$24,5,FALSE))</f>
        <v/>
      </c>
      <c r="P13" s="25" t="str">
        <f t="shared" si="64"/>
        <v/>
      </c>
      <c r="Q13" s="25" t="str">
        <f>IF($J13="","", VLOOKUP($J13,Domain_Wide!$A$2:$M$24,6,FALSE))</f>
        <v/>
      </c>
      <c r="R13" s="25" t="str">
        <f>IF($J13="","", VLOOKUP($J13,Domain_Wide!$A$2:$M$24,7,FALSE))</f>
        <v/>
      </c>
      <c r="S13" s="25" t="str">
        <f t="shared" si="0"/>
        <v/>
      </c>
      <c r="T13" s="25" t="str">
        <f>IF($J13="","", VLOOKUP($J13,Domain_Wide!$A$2:$M$24,8,FALSE))</f>
        <v/>
      </c>
      <c r="U13" s="25" t="str">
        <f>IF($J13="","", VLOOKUP($J13,Domain_Wide!$A$2:$M$24,9,FALSE))</f>
        <v/>
      </c>
      <c r="V13" s="25" t="str">
        <f t="shared" si="1"/>
        <v/>
      </c>
      <c r="W13" s="25" t="str">
        <f>IF($J13="","", VLOOKUP($J13,Domain_Wide!$A$2:$M$24,10,FALSE))</f>
        <v/>
      </c>
      <c r="X13" s="25" t="str">
        <f>IF($J13="","", VLOOKUP($J13,Domain_Wide!$A$2:$M$24,11,FALSE))</f>
        <v/>
      </c>
      <c r="Y13" s="25" t="str">
        <f t="shared" si="2"/>
        <v/>
      </c>
      <c r="Z13" s="25" t="str">
        <f>IF($J13="","", VLOOKUP($J13,Domain_Wide!$A$2:$M$24,12,FALSE))</f>
        <v/>
      </c>
      <c r="AA13" s="25" t="str">
        <f>IF($J13="","", VLOOKUP($J13,Domain_Wide!$A$2:$M$24,13,FALSE))</f>
        <v/>
      </c>
      <c r="AB13" s="25" t="str">
        <f t="shared" si="3"/>
        <v/>
      </c>
      <c r="AC13" s="25" t="str">
        <f>IF($J13="","", VLOOKUP($J13,Domain_Wide!$A$2:$N$24,14,FALSE))</f>
        <v/>
      </c>
      <c r="AD13" s="25" t="str">
        <f>IF($J13="","", VLOOKUP($J13,Domain_Wide!$A$2:$P$24,15,FALSE))</f>
        <v/>
      </c>
      <c r="AE13" s="25"/>
      <c r="AF13" s="25" t="str">
        <f>IF($J13="","",VLOOKUP($J13,IndDomain_Wide!$A$2:$BI$24,2,FALSE))</f>
        <v/>
      </c>
      <c r="AG13" s="25" t="str">
        <f>IF($J13="","",VLOOKUP($J13,Indicator_Wide!$A$2:$BI$24,2,FALSE))</f>
        <v/>
      </c>
      <c r="AH13" s="25" t="str">
        <f t="shared" si="65"/>
        <v/>
      </c>
      <c r="AI13" s="25" t="str">
        <f>IF($J13="","",VLOOKUP($J13,IndDomain_Wide!$A$2:$BI$24,3,FALSE))</f>
        <v/>
      </c>
      <c r="AJ13" s="25" t="str">
        <f>IF($J13="","", VLOOKUP($J13,Indicator_Wide!$A$2:$BI$24,3,FALSE))</f>
        <v/>
      </c>
      <c r="AK13" s="25" t="str">
        <f t="shared" si="4"/>
        <v/>
      </c>
      <c r="AL13" s="25" t="str">
        <f>IF($J13="","",VLOOKUP($J13,IndDomain_Wide!$A$2:$BI$24,4,FALSE))</f>
        <v/>
      </c>
      <c r="AM13" s="25" t="str">
        <f>IF($J13="","", VLOOKUP($J13,Indicator_Wide!$A$2:$BI$24,4,FALSE))</f>
        <v/>
      </c>
      <c r="AN13" s="25" t="str">
        <f t="shared" si="5"/>
        <v/>
      </c>
      <c r="AO13" s="25" t="str">
        <f>IF($J13="","",VLOOKUP($J13,IndDomain_Wide!$A$2:$BI$24,5,FALSE))</f>
        <v/>
      </c>
      <c r="AP13" s="25" t="str">
        <f>IF($J13="","", VLOOKUP($J13,Indicator_Wide!$A$2:$BI$24,5,FALSE))</f>
        <v/>
      </c>
      <c r="AQ13" s="25" t="str">
        <f t="shared" si="6"/>
        <v/>
      </c>
      <c r="AR13" s="25" t="str">
        <f>IF($J13="","",VLOOKUP($J13,IndDomain_Wide!$A$2:$BI$24,6,FALSE))</f>
        <v/>
      </c>
      <c r="AS13" s="25" t="str">
        <f>IF($J13="","", VLOOKUP($J13,Indicator_Wide!$A$2:$BI$24,6,FALSE))</f>
        <v/>
      </c>
      <c r="AT13" s="25" t="str">
        <f t="shared" si="7"/>
        <v/>
      </c>
      <c r="AU13" s="25" t="str">
        <f>IF($J13="","",VLOOKUP($J13,IndDomain_Wide!$A$2:$BI$24,7,FALSE))</f>
        <v/>
      </c>
      <c r="AV13" s="25" t="str">
        <f>IF($J13="","", VLOOKUP($J13,Indicator_Wide!$A$2:$BI$24,7,FALSE))</f>
        <v/>
      </c>
      <c r="AW13" s="25" t="str">
        <f t="shared" si="8"/>
        <v/>
      </c>
      <c r="AX13" s="25" t="str">
        <f>IF($J13="","",VLOOKUP($J13,IndDomain_Wide!$A$2:$BI$24,8,FALSE))</f>
        <v/>
      </c>
      <c r="AY13" s="25" t="str">
        <f>IF($J13="","", VLOOKUP($J13,Indicator_Wide!$A$2:$BI$24,8,FALSE))</f>
        <v/>
      </c>
      <c r="AZ13" s="25" t="str">
        <f t="shared" si="9"/>
        <v/>
      </c>
      <c r="BA13" s="25" t="str">
        <f>IF($J13="","",VLOOKUP($J13,IndDomain_Wide!$A$2:$BI$26,9,FALSE))</f>
        <v/>
      </c>
      <c r="BB13" s="25" t="str">
        <f>IF($J13="","", VLOOKUP($J13,Indicator_Wide!$A$2:$BI$24,9,FALSE))</f>
        <v/>
      </c>
      <c r="BC13" s="25" t="str">
        <f t="shared" si="10"/>
        <v/>
      </c>
      <c r="BD13" s="25" t="str">
        <f>IF($J13="","",VLOOKUP($J13,IndDomain_Wide!$A$2:$BI$24,10,FALSE))</f>
        <v/>
      </c>
      <c r="BE13" s="25" t="str">
        <f>IF($J13="","", VLOOKUP($J13,Indicator_Wide!$A$2:$BI$24,10,FALSE))</f>
        <v/>
      </c>
      <c r="BF13" s="25" t="str">
        <f t="shared" si="11"/>
        <v/>
      </c>
      <c r="BG13" s="25" t="str">
        <f>IF($J13="","",VLOOKUP($J13,IndDomain_Wide!$A$2:$BI$24,11,FALSE))</f>
        <v/>
      </c>
      <c r="BH13" s="25" t="str">
        <f>IF($J13="","", VLOOKUP($J13,Indicator_Wide!$A$2:$BI$24,11,FALSE))</f>
        <v/>
      </c>
      <c r="BI13" s="25" t="str">
        <f t="shared" si="12"/>
        <v/>
      </c>
      <c r="BJ13" s="25" t="str">
        <f>IF($J13="","",VLOOKUP($J13,IndDomain_Wide!$A$2:$BI$24,12,FALSE))</f>
        <v/>
      </c>
      <c r="BK13" s="25" t="str">
        <f>IF($J13="","", VLOOKUP($J13,Indicator_Wide!$A$2:$BI$24,12,FALSE))</f>
        <v/>
      </c>
      <c r="BL13" s="25" t="str">
        <f t="shared" si="13"/>
        <v/>
      </c>
      <c r="BM13" s="25" t="str">
        <f>IF($J13="","",VLOOKUP($J13,IndDomain_Wide!$A$2:$BI$24,13,FALSE))</f>
        <v/>
      </c>
      <c r="BN13" s="25" t="str">
        <f>IF($J13="","", VLOOKUP($J13,Indicator_Wide!$A$2:$BI$24,13,FALSE))</f>
        <v/>
      </c>
      <c r="BO13" s="25" t="str">
        <f t="shared" si="14"/>
        <v/>
      </c>
      <c r="BP13" s="25" t="str">
        <f>IF($J13="","",VLOOKUP($J13,IndDomain_Wide!$A$2:$BI$24,14,FALSE))</f>
        <v/>
      </c>
      <c r="BQ13" s="25" t="str">
        <f>IF($J13="","", VLOOKUP($J13,Indicator_Wide!$A$2:$BI$24,14,FALSE))</f>
        <v/>
      </c>
      <c r="BR13" s="25" t="str">
        <f t="shared" si="15"/>
        <v/>
      </c>
      <c r="BS13" s="25" t="str">
        <f>IF($J13="","",VLOOKUP($J13,IndDomain_Wide!$A$2:$BI$24,15,FALSE))</f>
        <v/>
      </c>
      <c r="BT13" s="25" t="str">
        <f>IF($J13="","", VLOOKUP($J13,Indicator_Wide!$A$2:$BI$24,15,FALSE))</f>
        <v/>
      </c>
      <c r="BU13" s="25" t="str">
        <f t="shared" si="16"/>
        <v/>
      </c>
      <c r="BV13" s="25" t="str">
        <f>IF($J13="","",VLOOKUP($J13,IndDomain_Wide!$A$2:$BI$24,16,FALSE))</f>
        <v/>
      </c>
      <c r="BW13" s="25" t="str">
        <f>IF($J13="","", VLOOKUP($J13,Indicator_Wide!$A$2:$BI$24,16,FALSE))</f>
        <v/>
      </c>
      <c r="BX13" s="25" t="str">
        <f t="shared" si="17"/>
        <v/>
      </c>
      <c r="BY13" s="25" t="str">
        <f>IF($J13="","",VLOOKUP($J13,IndDomain_Wide!$A$2:$BI$24,17,FALSE))</f>
        <v/>
      </c>
      <c r="BZ13" s="25" t="str">
        <f>IF($J13="","", VLOOKUP($J13,Indicator_Wide!$A$2:$BI$24,17,FALSE))</f>
        <v/>
      </c>
      <c r="CA13" s="25" t="str">
        <f t="shared" si="18"/>
        <v/>
      </c>
      <c r="CB13" s="25" t="str">
        <f>IF($J13="","",VLOOKUP($J13,IndDomain_Wide!$A$2:$BI$24,18,FALSE))</f>
        <v/>
      </c>
      <c r="CC13" s="25" t="str">
        <f>IF($J13="","", VLOOKUP($J13,Indicator_Wide!$A$2:$BI$24,18,FALSE))</f>
        <v/>
      </c>
      <c r="CD13" s="25" t="str">
        <f t="shared" si="19"/>
        <v/>
      </c>
      <c r="CE13" s="25" t="str">
        <f>IF($J13="","",VLOOKUP($J13,IndDomain_Wide!$A$2:$BI$24,19,FALSE))</f>
        <v/>
      </c>
      <c r="CF13" s="25" t="str">
        <f>IF($J13="","", VLOOKUP($J13,Indicator_Wide!$A$2:$BI$24,19,FALSE))</f>
        <v/>
      </c>
      <c r="CG13" s="25" t="str">
        <f t="shared" si="20"/>
        <v/>
      </c>
      <c r="CH13" s="25" t="str">
        <f>IF($J13="","",VLOOKUP($J13,IndDomain_Wide!$A$2:$BI$24,20,FALSE))</f>
        <v/>
      </c>
      <c r="CI13" s="25" t="str">
        <f>IF($J13="","", VLOOKUP($J13,Indicator_Wide!$A$2:$BI$24,20,FALSE))</f>
        <v/>
      </c>
      <c r="CJ13" s="25" t="str">
        <f t="shared" si="21"/>
        <v/>
      </c>
      <c r="CK13" s="25" t="str">
        <f>IF($J13="","",VLOOKUP($J13,IndDomain_Wide!$A$2:$BI$24,21,FALSE))</f>
        <v/>
      </c>
      <c r="CL13" s="25" t="str">
        <f>IF($J13="","", VLOOKUP($J13,Indicator_Wide!$A$2:$BI$24,21,FALSE))</f>
        <v/>
      </c>
      <c r="CM13" s="25" t="str">
        <f t="shared" si="22"/>
        <v/>
      </c>
      <c r="CN13" s="25" t="str">
        <f>IF($J13="","",VLOOKUP($J13,IndDomain_Wide!$A$2:$BI$24,22,FALSE))</f>
        <v/>
      </c>
      <c r="CO13" s="25" t="str">
        <f>IF($J13="","", VLOOKUP($J13,Indicator_Wide!$A$2:$BI$24,22,FALSE))</f>
        <v/>
      </c>
      <c r="CP13" s="25" t="str">
        <f t="shared" si="23"/>
        <v/>
      </c>
      <c r="CQ13" s="25" t="str">
        <f>IF($J13="","",VLOOKUP($J13,IndDomain_Wide!$A$2:$BI$24,23,FALSE))</f>
        <v/>
      </c>
      <c r="CR13" s="25" t="str">
        <f>IF($J13="","", VLOOKUP($J13,Indicator_Wide!$A$2:$BI$24,23,FALSE))</f>
        <v/>
      </c>
      <c r="CS13" s="25" t="str">
        <f t="shared" si="24"/>
        <v/>
      </c>
      <c r="CT13" s="25" t="str">
        <f>IF($J13="","",VLOOKUP($J13,IndDomain_Wide!$A$2:$BI$24,24,FALSE))</f>
        <v/>
      </c>
      <c r="CU13" s="25" t="str">
        <f>IF($J13="","", VLOOKUP($J13,Indicator_Wide!$A$2:$BI$24,24,FALSE))</f>
        <v/>
      </c>
      <c r="CV13" s="25" t="str">
        <f t="shared" si="25"/>
        <v/>
      </c>
      <c r="CW13" s="25" t="str">
        <f>IF($J13="","",VLOOKUP($J13,IndDomain_Wide!$A$2:$BI$24,25,FALSE))</f>
        <v/>
      </c>
      <c r="CX13" s="25" t="str">
        <f>IF($J13="","", VLOOKUP($J13,Indicator_Wide!$A$2:$BI$24,25,FALSE))</f>
        <v/>
      </c>
      <c r="CY13" s="25" t="str">
        <f t="shared" si="26"/>
        <v/>
      </c>
      <c r="CZ13" s="25" t="str">
        <f>IF($J13="","",VLOOKUP($J13,IndDomain_Wide!$A$2:$BI$24,26,FALSE))</f>
        <v/>
      </c>
      <c r="DA13" s="25" t="str">
        <f>IF($J13="","", VLOOKUP($J13,Indicator_Wide!$A$2:$BI$24,26,FALSE))</f>
        <v/>
      </c>
      <c r="DB13" s="25" t="str">
        <f t="shared" si="27"/>
        <v/>
      </c>
      <c r="DC13" s="25" t="str">
        <f>IF($J13="","",VLOOKUP($J13,IndDomain_Wide!$A$2:$BI$24,27,FALSE))</f>
        <v/>
      </c>
      <c r="DD13" s="25" t="str">
        <f>IF($J13="","", VLOOKUP($J13,Indicator_Wide!$A$2:$BI$17,27,FALSE))</f>
        <v/>
      </c>
      <c r="DE13" s="25" t="str">
        <f t="shared" si="28"/>
        <v/>
      </c>
      <c r="DF13" s="25" t="str">
        <f>IF($J13="","",VLOOKUP($J13,IndDomain_Wide!$A$2:$BI$24,28,FALSE))</f>
        <v/>
      </c>
      <c r="DG13" s="25" t="str">
        <f>IF($J13="","", VLOOKUP($J13,Indicator_Wide!$A$2:$BI$17,28,FALSE))</f>
        <v/>
      </c>
      <c r="DH13" s="25" t="str">
        <f t="shared" si="29"/>
        <v/>
      </c>
      <c r="DI13" s="25" t="str">
        <f>IF($J13="","",VLOOKUP($J13,IndDomain_Wide!$A$2:$BI$24,29,FALSE))</f>
        <v/>
      </c>
      <c r="DJ13" s="25" t="str">
        <f>IF($J13="","", VLOOKUP($J13,Indicator_Wide!$A$2:$BI$24,29,FALSE))</f>
        <v/>
      </c>
      <c r="DK13" s="25" t="str">
        <f t="shared" si="30"/>
        <v/>
      </c>
      <c r="DL13" s="25" t="str">
        <f>IF($J13="","",VLOOKUP($J13,IndDomain_Wide!$A$2:$BI$24,30,FALSE))</f>
        <v/>
      </c>
      <c r="DM13" s="25" t="str">
        <f>IF($J13="","", VLOOKUP($J13,Indicator_Wide!$A$2:$BI$24,30,FALSE))</f>
        <v/>
      </c>
      <c r="DN13" s="25" t="str">
        <f t="shared" si="31"/>
        <v/>
      </c>
      <c r="DO13" s="25" t="str">
        <f>IF($J13="","",VLOOKUP($J13,IndDomain_Wide!$A$2:$BI$24,31,FALSE))</f>
        <v/>
      </c>
      <c r="DP13" s="25" t="str">
        <f>IF($J13="","", VLOOKUP($J13,Indicator_Wide!$A$2:$BI$24,31,FALSE))</f>
        <v/>
      </c>
      <c r="DQ13" s="25" t="str">
        <f t="shared" si="32"/>
        <v/>
      </c>
      <c r="DR13" s="25" t="str">
        <f>IF($J13="","",VLOOKUP($J13,IndDomain_Wide!$A$2:$BI$24,32,FALSE))</f>
        <v/>
      </c>
      <c r="DS13" s="25" t="str">
        <f>IF($J13="","", VLOOKUP($J13,Indicator_Wide!$A$2:$BI$24,32,FALSE))</f>
        <v/>
      </c>
      <c r="DT13" s="25" t="str">
        <f t="shared" si="33"/>
        <v/>
      </c>
      <c r="DU13" s="25" t="str">
        <f>IF($J13="","",VLOOKUP($J13,IndDomain_Wide!$A$2:$BI$24,33,FALSE))</f>
        <v/>
      </c>
      <c r="DV13" s="25" t="str">
        <f>IF($J13="","", VLOOKUP($J13,Indicator_Wide!$A$2:$BI$24,33,FALSE))</f>
        <v/>
      </c>
      <c r="DW13" s="25" t="str">
        <f t="shared" si="34"/>
        <v/>
      </c>
      <c r="DX13" s="25" t="str">
        <f>IF($J13="","",VLOOKUP($J13,IndDomain_Wide!$A$2:$BI$24,34,FALSE))</f>
        <v/>
      </c>
      <c r="DY13" s="25" t="str">
        <f>IF($J13="","", VLOOKUP($J13,Indicator_Wide!$A$2:$BI$24,34,FALSE))</f>
        <v/>
      </c>
      <c r="DZ13" s="25" t="str">
        <f t="shared" si="35"/>
        <v/>
      </c>
      <c r="EA13" s="25" t="str">
        <f>IF($J13="","",VLOOKUP($J13,IndDomain_Wide!$A$2:$BI$24,35,FALSE))</f>
        <v/>
      </c>
      <c r="EB13" s="25" t="str">
        <f>IF($J13="","", VLOOKUP($J13,Indicator_Wide!$A$2:$BI$24,35,FALSE))</f>
        <v/>
      </c>
      <c r="EC13" s="25" t="str">
        <f t="shared" si="36"/>
        <v/>
      </c>
      <c r="ED13" s="25" t="str">
        <f>IF($J13="","",VLOOKUP($J13,IndDomain_Wide!$A$2:$BI$24,36,FALSE))</f>
        <v/>
      </c>
      <c r="EE13" s="25" t="str">
        <f>IF($J13="","", VLOOKUP($J13,Indicator_Wide!$A$2:$BI$24,36,FALSE))</f>
        <v/>
      </c>
      <c r="EF13" s="25" t="str">
        <f t="shared" si="37"/>
        <v/>
      </c>
      <c r="EG13" s="25" t="str">
        <f>IF($J13="","",VLOOKUP($J13,IndDomain_Wide!$A$2:$BI$24,37,FALSE))</f>
        <v/>
      </c>
      <c r="EH13" s="25" t="str">
        <f>IF($J13="","", VLOOKUP($J13,Indicator_Wide!$A$2:$BI$24,37,FALSE))</f>
        <v/>
      </c>
      <c r="EI13" s="25" t="str">
        <f t="shared" si="38"/>
        <v/>
      </c>
      <c r="EJ13" s="25" t="str">
        <f>IF($J13="","",VLOOKUP($J13,IndDomain_Wide!$A$2:$BI$24,38,FALSE))</f>
        <v/>
      </c>
      <c r="EK13" s="25" t="str">
        <f>IF($J13="","", VLOOKUP($J13,Indicator_Wide!$A$2:$BI$24,38,FALSE))</f>
        <v/>
      </c>
      <c r="EL13" s="25" t="str">
        <f t="shared" si="39"/>
        <v/>
      </c>
      <c r="EM13" s="25" t="str">
        <f>IF($J13="","",VLOOKUP($J13,IndDomain_Wide!$A$2:$BI$24,39,FALSE))</f>
        <v/>
      </c>
      <c r="EN13" s="25" t="str">
        <f>IF($J13="","", VLOOKUP($J13,Indicator_Wide!$A$2:$BI$24,39,FALSE))</f>
        <v/>
      </c>
      <c r="EO13" s="25" t="str">
        <f t="shared" si="40"/>
        <v/>
      </c>
      <c r="EP13" s="25" t="str">
        <f>IF($J13="","",VLOOKUP($J13,IndDomain_Wide!$A$2:$BI$24,40,FALSE))</f>
        <v/>
      </c>
      <c r="EQ13" s="25" t="str">
        <f>IF($J13="","", VLOOKUP($J13,Indicator_Wide!$A$2:$BI$24,40,FALSE))</f>
        <v/>
      </c>
      <c r="ER13" s="25" t="str">
        <f t="shared" si="41"/>
        <v/>
      </c>
      <c r="ES13" s="25" t="str">
        <f>IF($J13="","",VLOOKUP($J13,IndDomain_Wide!$A$2:$BI$24,41,FALSE))</f>
        <v/>
      </c>
      <c r="ET13" s="25" t="str">
        <f>IF($J13="","", VLOOKUP($J13,Indicator_Wide!$A$2:$BI$24,41,FALSE))</f>
        <v/>
      </c>
      <c r="EU13" s="25" t="str">
        <f t="shared" si="42"/>
        <v/>
      </c>
      <c r="EV13" s="25" t="str">
        <f>IF($J13="","",VLOOKUP($J13,IndDomain_Wide!$A$2:$BI$24,42,FALSE))</f>
        <v/>
      </c>
      <c r="EW13" s="25" t="str">
        <f>IF($J13="","", VLOOKUP($J13,Indicator_Wide!$A$2:$BI$24,42,FALSE))</f>
        <v/>
      </c>
      <c r="EX13" s="25" t="str">
        <f t="shared" si="43"/>
        <v/>
      </c>
      <c r="EY13" s="25" t="str">
        <f>IF($J13="","",VLOOKUP($J13,IndDomain_Wide!$A$2:$BI$24,43,FALSE))</f>
        <v/>
      </c>
      <c r="EZ13" s="25" t="str">
        <f>IF($J13="","", VLOOKUP($J13,Indicator_Wide!$A$2:$BI$24,43,FALSE))</f>
        <v/>
      </c>
      <c r="FA13" s="25" t="str">
        <f t="shared" si="44"/>
        <v/>
      </c>
      <c r="FB13" s="25" t="str">
        <f>IF($J13="","",VLOOKUP($J13,IndDomain_Wide!$A$2:$BI$24,44,FALSE))</f>
        <v/>
      </c>
      <c r="FC13" s="25" t="str">
        <f>IF($J13="","", VLOOKUP($J13,Indicator_Wide!$A$2:$BI$24,44,FALSE))</f>
        <v/>
      </c>
      <c r="FD13" s="25" t="str">
        <f t="shared" si="45"/>
        <v/>
      </c>
      <c r="FE13" s="25" t="str">
        <f>IF($J13="","",VLOOKUP($J13,IndDomain_Wide!$A$2:$BI$24,45,FALSE))</f>
        <v/>
      </c>
      <c r="FF13" s="25" t="str">
        <f>IF($J13="","", VLOOKUP($J13,Indicator_Wide!$A$2:$BI$24,45,FALSE))</f>
        <v/>
      </c>
      <c r="FG13" s="25" t="str">
        <f t="shared" si="46"/>
        <v/>
      </c>
      <c r="FH13" s="25" t="str">
        <f>IF($J13="","",VLOOKUP($J13,IndDomain_Wide!$A$2:$BI$24,46,FALSE))</f>
        <v/>
      </c>
      <c r="FI13" s="25" t="str">
        <f>IF($J13="","", VLOOKUP($J13,Indicator_Wide!$A$2:$BI$24,46,FALSE))</f>
        <v/>
      </c>
      <c r="FJ13" s="25" t="str">
        <f t="shared" si="47"/>
        <v/>
      </c>
      <c r="FK13" s="25" t="str">
        <f>IF($J13="","",VLOOKUP($J13,IndDomain_Wide!$A$2:$BI$24,47,FALSE))</f>
        <v/>
      </c>
      <c r="FL13" s="25" t="str">
        <f>IF($J13="","", VLOOKUP($J13,Indicator_Wide!$A$2:$BI$24,47,FALSE))</f>
        <v/>
      </c>
      <c r="FM13" s="25" t="str">
        <f t="shared" si="48"/>
        <v/>
      </c>
      <c r="FN13" s="25" t="str">
        <f>IF($J13="","",VLOOKUP($J13,IndDomain_Wide!$A$2:$BI$24,48,FALSE))</f>
        <v/>
      </c>
      <c r="FO13" s="25" t="str">
        <f>IF($J13="","", VLOOKUP($J13,Indicator_Wide!$A$2:$BI$24,48,FALSE))</f>
        <v/>
      </c>
      <c r="FP13" s="25" t="str">
        <f t="shared" si="49"/>
        <v/>
      </c>
      <c r="FQ13" s="25" t="str">
        <f>IF($J13="","",VLOOKUP($J13,IndDomain_Wide!$A$2:$BI$24,49,FALSE))</f>
        <v/>
      </c>
      <c r="FR13" s="25" t="str">
        <f>IF($J13="","", VLOOKUP($J13,Indicator_Wide!$A$2:$BI$24,49,FALSE))</f>
        <v/>
      </c>
      <c r="FS13" s="25" t="str">
        <f t="shared" si="50"/>
        <v/>
      </c>
      <c r="FT13" s="25" t="str">
        <f>IF($J13="","",VLOOKUP($J13,IndDomain_Wide!$A$2:$BI$24,50,FALSE))</f>
        <v/>
      </c>
      <c r="FU13" s="25" t="str">
        <f>IF($J13="","", VLOOKUP($J13,Indicator_Wide!$A$2:$BI$24,50,FALSE))</f>
        <v/>
      </c>
      <c r="FV13" s="25" t="str">
        <f t="shared" si="51"/>
        <v/>
      </c>
      <c r="FW13" s="25" t="str">
        <f>IF($J13="","",VLOOKUP($J13,IndDomain_Wide!$A$2:$BI$24,51,FALSE))</f>
        <v/>
      </c>
      <c r="FX13" s="25" t="str">
        <f>IF($J13="","", VLOOKUP($J13,Indicator_Wide!$A$2:$BI$24,51,FALSE))</f>
        <v/>
      </c>
      <c r="FY13" s="25" t="str">
        <f t="shared" si="52"/>
        <v/>
      </c>
      <c r="FZ13" s="25" t="str">
        <f>IF($J13="","",VLOOKUP($J13,IndDomain_Wide!$A$2:$BI$24,52,FALSE))</f>
        <v/>
      </c>
      <c r="GA13" s="25" t="str">
        <f>IF($J13="","", VLOOKUP($J13,Indicator_Wide!$A$2:$BI$24,52,FALSE))</f>
        <v/>
      </c>
      <c r="GB13" s="25" t="str">
        <f t="shared" si="53"/>
        <v/>
      </c>
      <c r="GC13" s="25" t="str">
        <f>IF($J13="","",VLOOKUP($J13,IndDomain_Wide!$A$2:$BI$24,53,FALSE))</f>
        <v/>
      </c>
      <c r="GD13" s="25" t="str">
        <f>IF($J13="","", VLOOKUP($J13,Indicator_Wide!$A$2:$BI$24,53,FALSE))</f>
        <v/>
      </c>
      <c r="GE13" s="25" t="str">
        <f t="shared" si="54"/>
        <v/>
      </c>
      <c r="GF13" s="25" t="str">
        <f>IF($J13="","",VLOOKUP($J13,IndDomain_Wide!$A$2:$BI$24,54,FALSE))</f>
        <v/>
      </c>
      <c r="GG13" s="25" t="str">
        <f>IF($J13="","", VLOOKUP($J13,Indicator_Wide!$A$2:$BI$24,54,FALSE))</f>
        <v/>
      </c>
      <c r="GH13" s="25" t="str">
        <f t="shared" si="55"/>
        <v/>
      </c>
      <c r="GI13" s="25" t="str">
        <f>IF($J13="","",VLOOKUP($J13,IndDomain_Wide!$A$2:$BI$24,55,FALSE))</f>
        <v/>
      </c>
      <c r="GJ13" s="25" t="str">
        <f>IF($J13="","", VLOOKUP($J13,Indicator_Wide!$A$2:$BI$24,55,FALSE))</f>
        <v/>
      </c>
      <c r="GK13" s="25" t="str">
        <f t="shared" si="56"/>
        <v/>
      </c>
      <c r="GL13" s="25" t="str">
        <f>IF($J13="","",VLOOKUP($J13,IndDomain_Wide!$A$2:$BI$24,56,FALSE))</f>
        <v/>
      </c>
      <c r="GM13" s="25" t="str">
        <f>IF($J13="","", VLOOKUP($J13,Indicator_Wide!$A$2:$BI$24,56,FALSE))</f>
        <v/>
      </c>
      <c r="GN13" s="25" t="str">
        <f t="shared" si="57"/>
        <v/>
      </c>
      <c r="GO13" s="25" t="str">
        <f>IF($J13="","",VLOOKUP($J13,IndDomain_Wide!$A$2:$BI$24,57,FALSE))</f>
        <v/>
      </c>
      <c r="GP13" s="25" t="str">
        <f>IF($J13="","", VLOOKUP($J13,Indicator_Wide!$A$2:$BI$24,57,FALSE))</f>
        <v/>
      </c>
      <c r="GQ13" s="25" t="str">
        <f t="shared" si="58"/>
        <v/>
      </c>
      <c r="GR13" s="25" t="str">
        <f>IF($J13="","",VLOOKUP($J13,IndDomain_Wide!$A$2:$BI$24,58,FALSE))</f>
        <v/>
      </c>
      <c r="GS13" s="25" t="str">
        <f>IF($J13="","", VLOOKUP($J13,Indicator_Wide!$A$2:$BI$24,58,FALSE))</f>
        <v/>
      </c>
      <c r="GT13" s="25" t="str">
        <f t="shared" si="59"/>
        <v/>
      </c>
      <c r="GU13" s="25" t="str">
        <f>IF($J13="","",VLOOKUP($J13,IndDomain_Wide!$A$2:$BI$24,59,FALSE))</f>
        <v/>
      </c>
      <c r="GV13" s="25" t="str">
        <f>IF($J13="","", VLOOKUP($J13,Indicator_Wide!$A$2:$BI$24,59,FALSE))</f>
        <v/>
      </c>
      <c r="GW13" s="25" t="str">
        <f t="shared" si="60"/>
        <v/>
      </c>
      <c r="GX13" s="25" t="str">
        <f>IF($J13="","",VLOOKUP($J13,IndDomain_Wide!$A$2:$BI$24,60,FALSE))</f>
        <v/>
      </c>
      <c r="GY13" s="25" t="str">
        <f>IF($J13="","", VLOOKUP($J13,Indicator_Wide!$A$2:$BI$24,60,FALSE))</f>
        <v/>
      </c>
      <c r="GZ13" s="25" t="str">
        <f t="shared" si="61"/>
        <v/>
      </c>
      <c r="HA13" s="25" t="str">
        <f>IF($J13="","",VLOOKUP($J13,IndDomain_Wide!$A$2:$BI$24,61,FALSE))</f>
        <v/>
      </c>
      <c r="HB13" s="25" t="str">
        <f>IF($J13="","", VLOOKUP($J13,Indicator_Wide!$A$2:$BI$24,61,FALSE))</f>
        <v/>
      </c>
      <c r="HC13" s="25" t="str">
        <f t="shared" si="62"/>
        <v/>
      </c>
      <c r="HD13" s="25"/>
      <c r="HE13" s="25"/>
    </row>
    <row r="14" spans="1:213" x14ac:dyDescent="0.25">
      <c r="A14" s="24"/>
      <c r="B14" s="25"/>
      <c r="C14" s="25"/>
      <c r="D14" s="25"/>
      <c r="E14" s="25"/>
      <c r="F14" s="25"/>
      <c r="G14" s="25"/>
      <c r="H14" s="25"/>
      <c r="I14" s="25"/>
      <c r="J14" s="25"/>
      <c r="K14" s="25" t="str">
        <f>IF($J14="","", VLOOKUP($J14,Domain_Wide!$A$2:$M$24,2,FALSE))</f>
        <v/>
      </c>
      <c r="L14" s="25" t="str">
        <f>IF($J14="","", VLOOKUP($J14,Domain_Wide!$A$2:$M$24,3,FALSE))</f>
        <v/>
      </c>
      <c r="M14" s="25" t="str">
        <f t="shared" si="63"/>
        <v/>
      </c>
      <c r="N14" s="25" t="str">
        <f>IF($J14="","", VLOOKUP($J14,Domain_Wide!$A$2:$M$24,4,FALSE))</f>
        <v/>
      </c>
      <c r="O14" s="25" t="str">
        <f>IF($J14="","", VLOOKUP($J14,Domain_Wide!$A$2:$M$24,5,FALSE))</f>
        <v/>
      </c>
      <c r="P14" s="25" t="str">
        <f t="shared" si="64"/>
        <v/>
      </c>
      <c r="Q14" s="25" t="str">
        <f>IF($J14="","", VLOOKUP($J14,Domain_Wide!$A$2:$M$24,6,FALSE))</f>
        <v/>
      </c>
      <c r="R14" s="25" t="str">
        <f>IF($J14="","", VLOOKUP($J14,Domain_Wide!$A$2:$M$24,7,FALSE))</f>
        <v/>
      </c>
      <c r="S14" s="25" t="str">
        <f t="shared" si="0"/>
        <v/>
      </c>
      <c r="T14" s="25" t="str">
        <f>IF($J14="","", VLOOKUP($J14,Domain_Wide!$A$2:$M$24,8,FALSE))</f>
        <v/>
      </c>
      <c r="U14" s="25" t="str">
        <f>IF($J14="","", VLOOKUP($J14,Domain_Wide!$A$2:$M$24,9,FALSE))</f>
        <v/>
      </c>
      <c r="V14" s="25" t="str">
        <f t="shared" si="1"/>
        <v/>
      </c>
      <c r="W14" s="25" t="str">
        <f>IF($J14="","", VLOOKUP($J14,Domain_Wide!$A$2:$M$24,10,FALSE))</f>
        <v/>
      </c>
      <c r="X14" s="25" t="str">
        <f>IF($J14="","", VLOOKUP($J14,Domain_Wide!$A$2:$M$24,11,FALSE))</f>
        <v/>
      </c>
      <c r="Y14" s="25" t="str">
        <f t="shared" si="2"/>
        <v/>
      </c>
      <c r="Z14" s="25" t="str">
        <f>IF($J14="","", VLOOKUP($J14,Domain_Wide!$A$2:$M$24,12,FALSE))</f>
        <v/>
      </c>
      <c r="AA14" s="25" t="str">
        <f>IF($J14="","", VLOOKUP($J14,Domain_Wide!$A$2:$M$24,13,FALSE))</f>
        <v/>
      </c>
      <c r="AB14" s="25" t="str">
        <f t="shared" si="3"/>
        <v/>
      </c>
      <c r="AC14" s="25" t="str">
        <f>IF($J14="","", VLOOKUP($J14,Domain_Wide!$A$2:$N$24,14,FALSE))</f>
        <v/>
      </c>
      <c r="AD14" s="25" t="str">
        <f>IF($J14="","", VLOOKUP($J14,Domain_Wide!$A$2:$P$24,15,FALSE))</f>
        <v/>
      </c>
      <c r="AE14" s="25"/>
      <c r="AF14" s="25" t="str">
        <f>IF($J14="","",VLOOKUP($J14,IndDomain_Wide!$A$2:$BI$24,2,FALSE))</f>
        <v/>
      </c>
      <c r="AG14" s="25" t="str">
        <f>IF($J14="","",VLOOKUP($J14,Indicator_Wide!$A$2:$BI$24,2,FALSE))</f>
        <v/>
      </c>
      <c r="AH14" s="25" t="str">
        <f t="shared" si="65"/>
        <v/>
      </c>
      <c r="AI14" s="25" t="str">
        <f>IF($J14="","",VLOOKUP($J14,IndDomain_Wide!$A$2:$BI$24,3,FALSE))</f>
        <v/>
      </c>
      <c r="AJ14" s="25" t="str">
        <f>IF($J14="","", VLOOKUP($J14,Indicator_Wide!$A$2:$BI$24,3,FALSE))</f>
        <v/>
      </c>
      <c r="AK14" s="25" t="str">
        <f t="shared" si="4"/>
        <v/>
      </c>
      <c r="AL14" s="25" t="str">
        <f>IF($J14="","",VLOOKUP($J14,IndDomain_Wide!$A$2:$BI$24,4,FALSE))</f>
        <v/>
      </c>
      <c r="AM14" s="25" t="str">
        <f>IF($J14="","", VLOOKUP($J14,Indicator_Wide!$A$2:$BI$24,4,FALSE))</f>
        <v/>
      </c>
      <c r="AN14" s="25" t="str">
        <f t="shared" si="5"/>
        <v/>
      </c>
      <c r="AO14" s="25" t="str">
        <f>IF($J14="","",VLOOKUP($J14,IndDomain_Wide!$A$2:$BI$24,5,FALSE))</f>
        <v/>
      </c>
      <c r="AP14" s="25" t="str">
        <f>IF($J14="","", VLOOKUP($J14,Indicator_Wide!$A$2:$BI$24,5,FALSE))</f>
        <v/>
      </c>
      <c r="AQ14" s="25" t="str">
        <f t="shared" si="6"/>
        <v/>
      </c>
      <c r="AR14" s="25" t="str">
        <f>IF($J14="","",VLOOKUP($J14,IndDomain_Wide!$A$2:$BI$24,6,FALSE))</f>
        <v/>
      </c>
      <c r="AS14" s="25" t="str">
        <f>IF($J14="","", VLOOKUP($J14,Indicator_Wide!$A$2:$BI$24,6,FALSE))</f>
        <v/>
      </c>
      <c r="AT14" s="25" t="str">
        <f t="shared" si="7"/>
        <v/>
      </c>
      <c r="AU14" s="25" t="str">
        <f>IF($J14="","",VLOOKUP($J14,IndDomain_Wide!$A$2:$BI$24,7,FALSE))</f>
        <v/>
      </c>
      <c r="AV14" s="25" t="str">
        <f>IF($J14="","", VLOOKUP($J14,Indicator_Wide!$A$2:$BI$24,7,FALSE))</f>
        <v/>
      </c>
      <c r="AW14" s="25" t="str">
        <f t="shared" si="8"/>
        <v/>
      </c>
      <c r="AX14" s="25" t="str">
        <f>IF($J14="","",VLOOKUP($J14,IndDomain_Wide!$A$2:$BI$24,8,FALSE))</f>
        <v/>
      </c>
      <c r="AY14" s="25" t="str">
        <f>IF($J14="","", VLOOKUP($J14,Indicator_Wide!$A$2:$BI$24,8,FALSE))</f>
        <v/>
      </c>
      <c r="AZ14" s="25" t="str">
        <f t="shared" si="9"/>
        <v/>
      </c>
      <c r="BA14" s="25" t="str">
        <f>IF($J14="","",VLOOKUP($J14,IndDomain_Wide!$A$2:$BI$26,9,FALSE))</f>
        <v/>
      </c>
      <c r="BB14" s="25" t="str">
        <f>IF($J14="","", VLOOKUP($J14,Indicator_Wide!$A$2:$BI$24,9,FALSE))</f>
        <v/>
      </c>
      <c r="BC14" s="25" t="str">
        <f t="shared" si="10"/>
        <v/>
      </c>
      <c r="BD14" s="25" t="str">
        <f>IF($J14="","",VLOOKUP($J14,IndDomain_Wide!$A$2:$BI$24,10,FALSE))</f>
        <v/>
      </c>
      <c r="BE14" s="25" t="str">
        <f>IF($J14="","", VLOOKUP($J14,Indicator_Wide!$A$2:$BI$24,10,FALSE))</f>
        <v/>
      </c>
      <c r="BF14" s="25" t="str">
        <f t="shared" si="11"/>
        <v/>
      </c>
      <c r="BG14" s="25" t="str">
        <f>IF($J14="","",VLOOKUP($J14,IndDomain_Wide!$A$2:$BI$24,11,FALSE))</f>
        <v/>
      </c>
      <c r="BH14" s="25" t="str">
        <f>IF($J14="","", VLOOKUP($J14,Indicator_Wide!$A$2:$BI$24,11,FALSE))</f>
        <v/>
      </c>
      <c r="BI14" s="25" t="str">
        <f t="shared" si="12"/>
        <v/>
      </c>
      <c r="BJ14" s="25" t="str">
        <f>IF($J14="","",VLOOKUP($J14,IndDomain_Wide!$A$2:$BI$24,12,FALSE))</f>
        <v/>
      </c>
      <c r="BK14" s="25" t="str">
        <f>IF($J14="","", VLOOKUP($J14,Indicator_Wide!$A$2:$BI$24,12,FALSE))</f>
        <v/>
      </c>
      <c r="BL14" s="25" t="str">
        <f t="shared" si="13"/>
        <v/>
      </c>
      <c r="BM14" s="25" t="str">
        <f>IF($J14="","",VLOOKUP($J14,IndDomain_Wide!$A$2:$BI$24,13,FALSE))</f>
        <v/>
      </c>
      <c r="BN14" s="25" t="str">
        <f>IF($J14="","", VLOOKUP($J14,Indicator_Wide!$A$2:$BI$24,13,FALSE))</f>
        <v/>
      </c>
      <c r="BO14" s="25" t="str">
        <f t="shared" si="14"/>
        <v/>
      </c>
      <c r="BP14" s="25" t="str">
        <f>IF($J14="","",VLOOKUP($J14,IndDomain_Wide!$A$2:$BI$24,14,FALSE))</f>
        <v/>
      </c>
      <c r="BQ14" s="25" t="str">
        <f>IF($J14="","", VLOOKUP($J14,Indicator_Wide!$A$2:$BI$24,14,FALSE))</f>
        <v/>
      </c>
      <c r="BR14" s="25" t="str">
        <f t="shared" si="15"/>
        <v/>
      </c>
      <c r="BS14" s="25" t="str">
        <f>IF($J14="","",VLOOKUP($J14,IndDomain_Wide!$A$2:$BI$24,15,FALSE))</f>
        <v/>
      </c>
      <c r="BT14" s="25" t="str">
        <f>IF($J14="","", VLOOKUP($J14,Indicator_Wide!$A$2:$BI$24,15,FALSE))</f>
        <v/>
      </c>
      <c r="BU14" s="25" t="str">
        <f t="shared" si="16"/>
        <v/>
      </c>
      <c r="BV14" s="25" t="str">
        <f>IF($J14="","",VLOOKUP($J14,IndDomain_Wide!$A$2:$BI$24,16,FALSE))</f>
        <v/>
      </c>
      <c r="BW14" s="25" t="str">
        <f>IF($J14="","", VLOOKUP($J14,Indicator_Wide!$A$2:$BI$24,16,FALSE))</f>
        <v/>
      </c>
      <c r="BX14" s="25" t="str">
        <f t="shared" si="17"/>
        <v/>
      </c>
      <c r="BY14" s="25" t="str">
        <f>IF($J14="","",VLOOKUP($J14,IndDomain_Wide!$A$2:$BI$24,17,FALSE))</f>
        <v/>
      </c>
      <c r="BZ14" s="25" t="str">
        <f>IF($J14="","", VLOOKUP($J14,Indicator_Wide!$A$2:$BI$24,17,FALSE))</f>
        <v/>
      </c>
      <c r="CA14" s="25" t="str">
        <f t="shared" si="18"/>
        <v/>
      </c>
      <c r="CB14" s="25" t="str">
        <f>IF($J14="","",VLOOKUP($J14,IndDomain_Wide!$A$2:$BI$24,18,FALSE))</f>
        <v/>
      </c>
      <c r="CC14" s="25" t="str">
        <f>IF($J14="","", VLOOKUP($J14,Indicator_Wide!$A$2:$BI$24,18,FALSE))</f>
        <v/>
      </c>
      <c r="CD14" s="25" t="str">
        <f t="shared" si="19"/>
        <v/>
      </c>
      <c r="CE14" s="25" t="str">
        <f>IF($J14="","",VLOOKUP($J14,IndDomain_Wide!$A$2:$BI$24,19,FALSE))</f>
        <v/>
      </c>
      <c r="CF14" s="25" t="str">
        <f>IF($J14="","", VLOOKUP($J14,Indicator_Wide!$A$2:$BI$24,19,FALSE))</f>
        <v/>
      </c>
      <c r="CG14" s="25" t="str">
        <f t="shared" si="20"/>
        <v/>
      </c>
      <c r="CH14" s="25" t="str">
        <f>IF($J14="","",VLOOKUP($J14,IndDomain_Wide!$A$2:$BI$24,20,FALSE))</f>
        <v/>
      </c>
      <c r="CI14" s="25" t="str">
        <f>IF($J14="","", VLOOKUP($J14,Indicator_Wide!$A$2:$BI$24,20,FALSE))</f>
        <v/>
      </c>
      <c r="CJ14" s="25" t="str">
        <f t="shared" si="21"/>
        <v/>
      </c>
      <c r="CK14" s="25" t="str">
        <f>IF($J14="","",VLOOKUP($J14,IndDomain_Wide!$A$2:$BI$24,21,FALSE))</f>
        <v/>
      </c>
      <c r="CL14" s="25" t="str">
        <f>IF($J14="","", VLOOKUP($J14,Indicator_Wide!$A$2:$BI$24,21,FALSE))</f>
        <v/>
      </c>
      <c r="CM14" s="25" t="str">
        <f t="shared" si="22"/>
        <v/>
      </c>
      <c r="CN14" s="25" t="str">
        <f>IF($J14="","",VLOOKUP($J14,IndDomain_Wide!$A$2:$BI$24,22,FALSE))</f>
        <v/>
      </c>
      <c r="CO14" s="25" t="str">
        <f>IF($J14="","", VLOOKUP($J14,Indicator_Wide!$A$2:$BI$24,22,FALSE))</f>
        <v/>
      </c>
      <c r="CP14" s="25" t="str">
        <f t="shared" si="23"/>
        <v/>
      </c>
      <c r="CQ14" s="25" t="str">
        <f>IF($J14="","",VLOOKUP($J14,IndDomain_Wide!$A$2:$BI$24,23,FALSE))</f>
        <v/>
      </c>
      <c r="CR14" s="25" t="str">
        <f>IF($J14="","", VLOOKUP($J14,Indicator_Wide!$A$2:$BI$24,23,FALSE))</f>
        <v/>
      </c>
      <c r="CS14" s="25" t="str">
        <f t="shared" si="24"/>
        <v/>
      </c>
      <c r="CT14" s="25" t="str">
        <f>IF($J14="","",VLOOKUP($J14,IndDomain_Wide!$A$2:$BI$24,24,FALSE))</f>
        <v/>
      </c>
      <c r="CU14" s="25" t="str">
        <f>IF($J14="","", VLOOKUP($J14,Indicator_Wide!$A$2:$BI$24,24,FALSE))</f>
        <v/>
      </c>
      <c r="CV14" s="25" t="str">
        <f t="shared" si="25"/>
        <v/>
      </c>
      <c r="CW14" s="25" t="str">
        <f>IF($J14="","",VLOOKUP($J14,IndDomain_Wide!$A$2:$BI$24,25,FALSE))</f>
        <v/>
      </c>
      <c r="CX14" s="25" t="str">
        <f>IF($J14="","", VLOOKUP($J14,Indicator_Wide!$A$2:$BI$24,25,FALSE))</f>
        <v/>
      </c>
      <c r="CY14" s="25" t="str">
        <f t="shared" si="26"/>
        <v/>
      </c>
      <c r="CZ14" s="25" t="str">
        <f>IF($J14="","",VLOOKUP($J14,IndDomain_Wide!$A$2:$BI$24,26,FALSE))</f>
        <v/>
      </c>
      <c r="DA14" s="25" t="str">
        <f>IF($J14="","", VLOOKUP($J14,Indicator_Wide!$A$2:$BI$24,26,FALSE))</f>
        <v/>
      </c>
      <c r="DB14" s="25" t="str">
        <f t="shared" si="27"/>
        <v/>
      </c>
      <c r="DC14" s="25" t="str">
        <f>IF($J14="","",VLOOKUP($J14,IndDomain_Wide!$A$2:$BI$24,27,FALSE))</f>
        <v/>
      </c>
      <c r="DD14" s="25" t="str">
        <f>IF($J14="","", VLOOKUP($J14,Indicator_Wide!$A$2:$BI$17,27,FALSE))</f>
        <v/>
      </c>
      <c r="DE14" s="25" t="str">
        <f t="shared" si="28"/>
        <v/>
      </c>
      <c r="DF14" s="25" t="str">
        <f>IF($J14="","",VLOOKUP($J14,IndDomain_Wide!$A$2:$BI$24,28,FALSE))</f>
        <v/>
      </c>
      <c r="DG14" s="25" t="str">
        <f>IF($J14="","", VLOOKUP($J14,Indicator_Wide!$A$2:$BI$17,28,FALSE))</f>
        <v/>
      </c>
      <c r="DH14" s="25" t="str">
        <f t="shared" si="29"/>
        <v/>
      </c>
      <c r="DI14" s="25" t="str">
        <f>IF($J14="","",VLOOKUP($J14,IndDomain_Wide!$A$2:$BI$24,29,FALSE))</f>
        <v/>
      </c>
      <c r="DJ14" s="25" t="str">
        <f>IF($J14="","", VLOOKUP($J14,Indicator_Wide!$A$2:$BI$24,29,FALSE))</f>
        <v/>
      </c>
      <c r="DK14" s="25" t="str">
        <f t="shared" si="30"/>
        <v/>
      </c>
      <c r="DL14" s="25" t="str">
        <f>IF($J14="","",VLOOKUP($J14,IndDomain_Wide!$A$2:$BI$24,30,FALSE))</f>
        <v/>
      </c>
      <c r="DM14" s="25" t="str">
        <f>IF($J14="","", VLOOKUP($J14,Indicator_Wide!$A$2:$BI$24,30,FALSE))</f>
        <v/>
      </c>
      <c r="DN14" s="25" t="str">
        <f t="shared" si="31"/>
        <v/>
      </c>
      <c r="DO14" s="25" t="str">
        <f>IF($J14="","",VLOOKUP($J14,IndDomain_Wide!$A$2:$BI$24,31,FALSE))</f>
        <v/>
      </c>
      <c r="DP14" s="25" t="str">
        <f>IF($J14="","", VLOOKUP($J14,Indicator_Wide!$A$2:$BI$24,31,FALSE))</f>
        <v/>
      </c>
      <c r="DQ14" s="25" t="str">
        <f t="shared" si="32"/>
        <v/>
      </c>
      <c r="DR14" s="25" t="str">
        <f>IF($J14="","",VLOOKUP($J14,IndDomain_Wide!$A$2:$BI$24,32,FALSE))</f>
        <v/>
      </c>
      <c r="DS14" s="25" t="str">
        <f>IF($J14="","", VLOOKUP($J14,Indicator_Wide!$A$2:$BI$24,32,FALSE))</f>
        <v/>
      </c>
      <c r="DT14" s="25" t="str">
        <f t="shared" si="33"/>
        <v/>
      </c>
      <c r="DU14" s="25" t="str">
        <f>IF($J14="","",VLOOKUP($J14,IndDomain_Wide!$A$2:$BI$24,33,FALSE))</f>
        <v/>
      </c>
      <c r="DV14" s="25" t="str">
        <f>IF($J14="","", VLOOKUP($J14,Indicator_Wide!$A$2:$BI$24,33,FALSE))</f>
        <v/>
      </c>
      <c r="DW14" s="25" t="str">
        <f t="shared" si="34"/>
        <v/>
      </c>
      <c r="DX14" s="25" t="str">
        <f>IF($J14="","",VLOOKUP($J14,IndDomain_Wide!$A$2:$BI$24,34,FALSE))</f>
        <v/>
      </c>
      <c r="DY14" s="25" t="str">
        <f>IF($J14="","", VLOOKUP($J14,Indicator_Wide!$A$2:$BI$24,34,FALSE))</f>
        <v/>
      </c>
      <c r="DZ14" s="25" t="str">
        <f t="shared" si="35"/>
        <v/>
      </c>
      <c r="EA14" s="25" t="str">
        <f>IF($J14="","",VLOOKUP($J14,IndDomain_Wide!$A$2:$BI$24,35,FALSE))</f>
        <v/>
      </c>
      <c r="EB14" s="25" t="str">
        <f>IF($J14="","", VLOOKUP($J14,Indicator_Wide!$A$2:$BI$24,35,FALSE))</f>
        <v/>
      </c>
      <c r="EC14" s="25" t="str">
        <f t="shared" si="36"/>
        <v/>
      </c>
      <c r="ED14" s="25" t="str">
        <f>IF($J14="","",VLOOKUP($J14,IndDomain_Wide!$A$2:$BI$24,36,FALSE))</f>
        <v/>
      </c>
      <c r="EE14" s="25" t="str">
        <f>IF($J14="","", VLOOKUP($J14,Indicator_Wide!$A$2:$BI$24,36,FALSE))</f>
        <v/>
      </c>
      <c r="EF14" s="25" t="str">
        <f t="shared" si="37"/>
        <v/>
      </c>
      <c r="EG14" s="25" t="str">
        <f>IF($J14="","",VLOOKUP($J14,IndDomain_Wide!$A$2:$BI$24,37,FALSE))</f>
        <v/>
      </c>
      <c r="EH14" s="25" t="str">
        <f>IF($J14="","", VLOOKUP($J14,Indicator_Wide!$A$2:$BI$24,37,FALSE))</f>
        <v/>
      </c>
      <c r="EI14" s="25" t="str">
        <f t="shared" si="38"/>
        <v/>
      </c>
      <c r="EJ14" s="25" t="str">
        <f>IF($J14="","",VLOOKUP($J14,IndDomain_Wide!$A$2:$BI$24,38,FALSE))</f>
        <v/>
      </c>
      <c r="EK14" s="25" t="str">
        <f>IF($J14="","", VLOOKUP($J14,Indicator_Wide!$A$2:$BI$24,38,FALSE))</f>
        <v/>
      </c>
      <c r="EL14" s="25" t="str">
        <f t="shared" si="39"/>
        <v/>
      </c>
      <c r="EM14" s="25" t="str">
        <f>IF($J14="","",VLOOKUP($J14,IndDomain_Wide!$A$2:$BI$24,39,FALSE))</f>
        <v/>
      </c>
      <c r="EN14" s="25" t="str">
        <f>IF($J14="","", VLOOKUP($J14,Indicator_Wide!$A$2:$BI$24,39,FALSE))</f>
        <v/>
      </c>
      <c r="EO14" s="25" t="str">
        <f t="shared" si="40"/>
        <v/>
      </c>
      <c r="EP14" s="25" t="str">
        <f>IF($J14="","",VLOOKUP($J14,IndDomain_Wide!$A$2:$BI$24,40,FALSE))</f>
        <v/>
      </c>
      <c r="EQ14" s="25" t="str">
        <f>IF($J14="","", VLOOKUP($J14,Indicator_Wide!$A$2:$BI$24,40,FALSE))</f>
        <v/>
      </c>
      <c r="ER14" s="25" t="str">
        <f t="shared" si="41"/>
        <v/>
      </c>
      <c r="ES14" s="25" t="str">
        <f>IF($J14="","",VLOOKUP($J14,IndDomain_Wide!$A$2:$BI$24,41,FALSE))</f>
        <v/>
      </c>
      <c r="ET14" s="25" t="str">
        <f>IF($J14="","", VLOOKUP($J14,Indicator_Wide!$A$2:$BI$24,41,FALSE))</f>
        <v/>
      </c>
      <c r="EU14" s="25" t="str">
        <f t="shared" si="42"/>
        <v/>
      </c>
      <c r="EV14" s="25" t="str">
        <f>IF($J14="","",VLOOKUP($J14,IndDomain_Wide!$A$2:$BI$24,42,FALSE))</f>
        <v/>
      </c>
      <c r="EW14" s="25" t="str">
        <f>IF($J14="","", VLOOKUP($J14,Indicator_Wide!$A$2:$BI$24,42,FALSE))</f>
        <v/>
      </c>
      <c r="EX14" s="25" t="str">
        <f t="shared" si="43"/>
        <v/>
      </c>
      <c r="EY14" s="25" t="str">
        <f>IF($J14="","",VLOOKUP($J14,IndDomain_Wide!$A$2:$BI$24,43,FALSE))</f>
        <v/>
      </c>
      <c r="EZ14" s="25" t="str">
        <f>IF($J14="","", VLOOKUP($J14,Indicator_Wide!$A$2:$BI$24,43,FALSE))</f>
        <v/>
      </c>
      <c r="FA14" s="25" t="str">
        <f t="shared" si="44"/>
        <v/>
      </c>
      <c r="FB14" s="25" t="str">
        <f>IF($J14="","",VLOOKUP($J14,IndDomain_Wide!$A$2:$BI$24,44,FALSE))</f>
        <v/>
      </c>
      <c r="FC14" s="25" t="str">
        <f>IF($J14="","", VLOOKUP($J14,Indicator_Wide!$A$2:$BI$24,44,FALSE))</f>
        <v/>
      </c>
      <c r="FD14" s="25" t="str">
        <f t="shared" si="45"/>
        <v/>
      </c>
      <c r="FE14" s="25" t="str">
        <f>IF($J14="","",VLOOKUP($J14,IndDomain_Wide!$A$2:$BI$24,45,FALSE))</f>
        <v/>
      </c>
      <c r="FF14" s="25" t="str">
        <f>IF($J14="","", VLOOKUP($J14,Indicator_Wide!$A$2:$BI$24,45,FALSE))</f>
        <v/>
      </c>
      <c r="FG14" s="25" t="str">
        <f t="shared" si="46"/>
        <v/>
      </c>
      <c r="FH14" s="25" t="str">
        <f>IF($J14="","",VLOOKUP($J14,IndDomain_Wide!$A$2:$BI$24,46,FALSE))</f>
        <v/>
      </c>
      <c r="FI14" s="25" t="str">
        <f>IF($J14="","", VLOOKUP($J14,Indicator_Wide!$A$2:$BI$24,46,FALSE))</f>
        <v/>
      </c>
      <c r="FJ14" s="25" t="str">
        <f t="shared" si="47"/>
        <v/>
      </c>
      <c r="FK14" s="25" t="str">
        <f>IF($J14="","",VLOOKUP($J14,IndDomain_Wide!$A$2:$BI$24,47,FALSE))</f>
        <v/>
      </c>
      <c r="FL14" s="25" t="str">
        <f>IF($J14="","", VLOOKUP($J14,Indicator_Wide!$A$2:$BI$24,47,FALSE))</f>
        <v/>
      </c>
      <c r="FM14" s="25" t="str">
        <f t="shared" si="48"/>
        <v/>
      </c>
      <c r="FN14" s="25" t="str">
        <f>IF($J14="","",VLOOKUP($J14,IndDomain_Wide!$A$2:$BI$24,48,FALSE))</f>
        <v/>
      </c>
      <c r="FO14" s="25" t="str">
        <f>IF($J14="","", VLOOKUP($J14,Indicator_Wide!$A$2:$BI$24,48,FALSE))</f>
        <v/>
      </c>
      <c r="FP14" s="25" t="str">
        <f t="shared" si="49"/>
        <v/>
      </c>
      <c r="FQ14" s="25" t="str">
        <f>IF($J14="","",VLOOKUP($J14,IndDomain_Wide!$A$2:$BI$24,49,FALSE))</f>
        <v/>
      </c>
      <c r="FR14" s="25" t="str">
        <f>IF($J14="","", VLOOKUP($J14,Indicator_Wide!$A$2:$BI$24,49,FALSE))</f>
        <v/>
      </c>
      <c r="FS14" s="25" t="str">
        <f t="shared" si="50"/>
        <v/>
      </c>
      <c r="FT14" s="25" t="str">
        <f>IF($J14="","",VLOOKUP($J14,IndDomain_Wide!$A$2:$BI$24,50,FALSE))</f>
        <v/>
      </c>
      <c r="FU14" s="25" t="str">
        <f>IF($J14="","", VLOOKUP($J14,Indicator_Wide!$A$2:$BI$24,50,FALSE))</f>
        <v/>
      </c>
      <c r="FV14" s="25" t="str">
        <f t="shared" si="51"/>
        <v/>
      </c>
      <c r="FW14" s="25" t="str">
        <f>IF($J14="","",VLOOKUP($J14,IndDomain_Wide!$A$2:$BI$24,51,FALSE))</f>
        <v/>
      </c>
      <c r="FX14" s="25" t="str">
        <f>IF($J14="","", VLOOKUP($J14,Indicator_Wide!$A$2:$BI$24,51,FALSE))</f>
        <v/>
      </c>
      <c r="FY14" s="25" t="str">
        <f t="shared" si="52"/>
        <v/>
      </c>
      <c r="FZ14" s="25" t="str">
        <f>IF($J14="","",VLOOKUP($J14,IndDomain_Wide!$A$2:$BI$24,52,FALSE))</f>
        <v/>
      </c>
      <c r="GA14" s="25" t="str">
        <f>IF($J14="","", VLOOKUP($J14,Indicator_Wide!$A$2:$BI$24,52,FALSE))</f>
        <v/>
      </c>
      <c r="GB14" s="25" t="str">
        <f t="shared" si="53"/>
        <v/>
      </c>
      <c r="GC14" s="25" t="str">
        <f>IF($J14="","",VLOOKUP($J14,IndDomain_Wide!$A$2:$BI$24,53,FALSE))</f>
        <v/>
      </c>
      <c r="GD14" s="25" t="str">
        <f>IF($J14="","", VLOOKUP($J14,Indicator_Wide!$A$2:$BI$24,53,FALSE))</f>
        <v/>
      </c>
      <c r="GE14" s="25" t="str">
        <f t="shared" si="54"/>
        <v/>
      </c>
      <c r="GF14" s="25" t="str">
        <f>IF($J14="","",VLOOKUP($J14,IndDomain_Wide!$A$2:$BI$24,54,FALSE))</f>
        <v/>
      </c>
      <c r="GG14" s="25" t="str">
        <f>IF($J14="","", VLOOKUP($J14,Indicator_Wide!$A$2:$BI$24,54,FALSE))</f>
        <v/>
      </c>
      <c r="GH14" s="25" t="str">
        <f t="shared" si="55"/>
        <v/>
      </c>
      <c r="GI14" s="25" t="str">
        <f>IF($J14="","",VLOOKUP($J14,IndDomain_Wide!$A$2:$BI$24,55,FALSE))</f>
        <v/>
      </c>
      <c r="GJ14" s="25" t="str">
        <f>IF($J14="","", VLOOKUP($J14,Indicator_Wide!$A$2:$BI$24,55,FALSE))</f>
        <v/>
      </c>
      <c r="GK14" s="25" t="str">
        <f t="shared" si="56"/>
        <v/>
      </c>
      <c r="GL14" s="25" t="str">
        <f>IF($J14="","",VLOOKUP($J14,IndDomain_Wide!$A$2:$BI$24,56,FALSE))</f>
        <v/>
      </c>
      <c r="GM14" s="25" t="str">
        <f>IF($J14="","", VLOOKUP($J14,Indicator_Wide!$A$2:$BI$24,56,FALSE))</f>
        <v/>
      </c>
      <c r="GN14" s="25" t="str">
        <f t="shared" si="57"/>
        <v/>
      </c>
      <c r="GO14" s="25" t="str">
        <f>IF($J14="","",VLOOKUP($J14,IndDomain_Wide!$A$2:$BI$24,57,FALSE))</f>
        <v/>
      </c>
      <c r="GP14" s="25" t="str">
        <f>IF($J14="","", VLOOKUP($J14,Indicator_Wide!$A$2:$BI$24,57,FALSE))</f>
        <v/>
      </c>
      <c r="GQ14" s="25" t="str">
        <f t="shared" si="58"/>
        <v/>
      </c>
      <c r="GR14" s="25" t="str">
        <f>IF($J14="","",VLOOKUP($J14,IndDomain_Wide!$A$2:$BI$24,58,FALSE))</f>
        <v/>
      </c>
      <c r="GS14" s="25" t="str">
        <f>IF($J14="","", VLOOKUP($J14,Indicator_Wide!$A$2:$BI$24,58,FALSE))</f>
        <v/>
      </c>
      <c r="GT14" s="25" t="str">
        <f t="shared" si="59"/>
        <v/>
      </c>
      <c r="GU14" s="25" t="str">
        <f>IF($J14="","",VLOOKUP($J14,IndDomain_Wide!$A$2:$BI$24,59,FALSE))</f>
        <v/>
      </c>
      <c r="GV14" s="25" t="str">
        <f>IF($J14="","", VLOOKUP($J14,Indicator_Wide!$A$2:$BI$24,59,FALSE))</f>
        <v/>
      </c>
      <c r="GW14" s="25" t="str">
        <f t="shared" si="60"/>
        <v/>
      </c>
      <c r="GX14" s="25" t="str">
        <f>IF($J14="","",VLOOKUP($J14,IndDomain_Wide!$A$2:$BI$24,60,FALSE))</f>
        <v/>
      </c>
      <c r="GY14" s="25" t="str">
        <f>IF($J14="","", VLOOKUP($J14,Indicator_Wide!$A$2:$BI$24,60,FALSE))</f>
        <v/>
      </c>
      <c r="GZ14" s="25" t="str">
        <f t="shared" si="61"/>
        <v/>
      </c>
      <c r="HA14" s="25" t="str">
        <f>IF($J14="","",VLOOKUP($J14,IndDomain_Wide!$A$2:$BI$24,61,FALSE))</f>
        <v/>
      </c>
      <c r="HB14" s="25" t="str">
        <f>IF($J14="","", VLOOKUP($J14,Indicator_Wide!$A$2:$BI$24,61,FALSE))</f>
        <v/>
      </c>
      <c r="HC14" s="25" t="str">
        <f t="shared" si="62"/>
        <v/>
      </c>
      <c r="HD14" s="25"/>
      <c r="HE14" s="25"/>
    </row>
    <row r="15" spans="1:213" x14ac:dyDescent="0.25">
      <c r="A15" s="24"/>
      <c r="B15" s="25"/>
      <c r="C15" s="25"/>
      <c r="D15" s="25"/>
      <c r="E15" s="25"/>
      <c r="F15" s="25"/>
      <c r="G15" s="25"/>
      <c r="H15" s="25"/>
      <c r="I15" s="25"/>
      <c r="J15" s="25"/>
      <c r="K15" s="25" t="str">
        <f>IF($J15="","", VLOOKUP($J15,Domain_Wide!$A$2:$M$24,2,FALSE))</f>
        <v/>
      </c>
      <c r="L15" s="25" t="str">
        <f>IF($J15="","", VLOOKUP($J15,Domain_Wide!$A$2:$M$24,3,FALSE))</f>
        <v/>
      </c>
      <c r="M15" s="25" t="str">
        <f t="shared" si="63"/>
        <v/>
      </c>
      <c r="N15" s="25" t="str">
        <f>IF($J15="","", VLOOKUP($J15,Domain_Wide!$A$2:$M$24,4,FALSE))</f>
        <v/>
      </c>
      <c r="O15" s="25" t="str">
        <f>IF($J15="","", VLOOKUP($J15,Domain_Wide!$A$2:$M$24,5,FALSE))</f>
        <v/>
      </c>
      <c r="P15" s="25" t="str">
        <f t="shared" si="64"/>
        <v/>
      </c>
      <c r="Q15" s="25" t="str">
        <f>IF($J15="","", VLOOKUP($J15,Domain_Wide!$A$2:$M$24,6,FALSE))</f>
        <v/>
      </c>
      <c r="R15" s="25" t="str">
        <f>IF($J15="","", VLOOKUP($J15,Domain_Wide!$A$2:$M$24,7,FALSE))</f>
        <v/>
      </c>
      <c r="S15" s="25" t="str">
        <f t="shared" si="0"/>
        <v/>
      </c>
      <c r="T15" s="25" t="str">
        <f>IF($J15="","", VLOOKUP($J15,Domain_Wide!$A$2:$M$24,8,FALSE))</f>
        <v/>
      </c>
      <c r="U15" s="25" t="str">
        <f>IF($J15="","", VLOOKUP($J15,Domain_Wide!$A$2:$M$24,9,FALSE))</f>
        <v/>
      </c>
      <c r="V15" s="25" t="str">
        <f t="shared" si="1"/>
        <v/>
      </c>
      <c r="W15" s="25" t="str">
        <f>IF($J15="","", VLOOKUP($J15,Domain_Wide!$A$2:$M$24,10,FALSE))</f>
        <v/>
      </c>
      <c r="X15" s="25" t="str">
        <f>IF($J15="","", VLOOKUP($J15,Domain_Wide!$A$2:$M$24,11,FALSE))</f>
        <v/>
      </c>
      <c r="Y15" s="25" t="str">
        <f t="shared" si="2"/>
        <v/>
      </c>
      <c r="Z15" s="25" t="str">
        <f>IF($J15="","", VLOOKUP($J15,Domain_Wide!$A$2:$M$24,12,FALSE))</f>
        <v/>
      </c>
      <c r="AA15" s="25" t="str">
        <f>IF($J15="","", VLOOKUP($J15,Domain_Wide!$A$2:$M$24,13,FALSE))</f>
        <v/>
      </c>
      <c r="AB15" s="25" t="str">
        <f t="shared" si="3"/>
        <v/>
      </c>
      <c r="AC15" s="25" t="str">
        <f>IF($J15="","", VLOOKUP($J15,Domain_Wide!$A$2:$N$24,14,FALSE))</f>
        <v/>
      </c>
      <c r="AD15" s="25" t="str">
        <f>IF($J15="","", VLOOKUP($J15,Domain_Wide!$A$2:$P$24,15,FALSE))</f>
        <v/>
      </c>
      <c r="AE15" s="25"/>
      <c r="AF15" s="25" t="str">
        <f>IF($J15="","",VLOOKUP($J15,IndDomain_Wide!$A$2:$BI$24,2,FALSE))</f>
        <v/>
      </c>
      <c r="AG15" s="25" t="str">
        <f>IF($J15="","",VLOOKUP($J15,Indicator_Wide!$A$2:$BI$24,2,FALSE))</f>
        <v/>
      </c>
      <c r="AH15" s="25" t="str">
        <f t="shared" si="65"/>
        <v/>
      </c>
      <c r="AI15" s="25" t="str">
        <f>IF($J15="","",VLOOKUP($J15,IndDomain_Wide!$A$2:$BI$24,3,FALSE))</f>
        <v/>
      </c>
      <c r="AJ15" s="25" t="str">
        <f>IF($J15="","", VLOOKUP($J15,Indicator_Wide!$A$2:$BI$24,3,FALSE))</f>
        <v/>
      </c>
      <c r="AK15" s="25" t="str">
        <f t="shared" si="4"/>
        <v/>
      </c>
      <c r="AL15" s="25" t="str">
        <f>IF($J15="","",VLOOKUP($J15,IndDomain_Wide!$A$2:$BI$24,4,FALSE))</f>
        <v/>
      </c>
      <c r="AM15" s="25" t="str">
        <f>IF($J15="","", VLOOKUP($J15,Indicator_Wide!$A$2:$BI$24,4,FALSE))</f>
        <v/>
      </c>
      <c r="AN15" s="25" t="str">
        <f t="shared" si="5"/>
        <v/>
      </c>
      <c r="AO15" s="25" t="str">
        <f>IF($J15="","",VLOOKUP($J15,IndDomain_Wide!$A$2:$BI$24,5,FALSE))</f>
        <v/>
      </c>
      <c r="AP15" s="25" t="str">
        <f>IF($J15="","", VLOOKUP($J15,Indicator_Wide!$A$2:$BI$24,5,FALSE))</f>
        <v/>
      </c>
      <c r="AQ15" s="25" t="str">
        <f t="shared" si="6"/>
        <v/>
      </c>
      <c r="AR15" s="25" t="str">
        <f>IF($J15="","",VLOOKUP($J15,IndDomain_Wide!$A$2:$BI$24,6,FALSE))</f>
        <v/>
      </c>
      <c r="AS15" s="25" t="str">
        <f>IF($J15="","", VLOOKUP($J15,Indicator_Wide!$A$2:$BI$24,6,FALSE))</f>
        <v/>
      </c>
      <c r="AT15" s="25" t="str">
        <f t="shared" si="7"/>
        <v/>
      </c>
      <c r="AU15" s="25" t="str">
        <f>IF($J15="","",VLOOKUP($J15,IndDomain_Wide!$A$2:$BI$24,7,FALSE))</f>
        <v/>
      </c>
      <c r="AV15" s="25" t="str">
        <f>IF($J15="","", VLOOKUP($J15,Indicator_Wide!$A$2:$BI$24,7,FALSE))</f>
        <v/>
      </c>
      <c r="AW15" s="25" t="str">
        <f t="shared" si="8"/>
        <v/>
      </c>
      <c r="AX15" s="25" t="str">
        <f>IF($J15="","",VLOOKUP($J15,IndDomain_Wide!$A$2:$BI$24,8,FALSE))</f>
        <v/>
      </c>
      <c r="AY15" s="25" t="str">
        <f>IF($J15="","", VLOOKUP($J15,Indicator_Wide!$A$2:$BI$24,8,FALSE))</f>
        <v/>
      </c>
      <c r="AZ15" s="25" t="str">
        <f t="shared" si="9"/>
        <v/>
      </c>
      <c r="BA15" s="25" t="str">
        <f>IF($J15="","",VLOOKUP($J15,IndDomain_Wide!$A$2:$BI$26,9,FALSE))</f>
        <v/>
      </c>
      <c r="BB15" s="25" t="str">
        <f>IF($J15="","", VLOOKUP($J15,Indicator_Wide!$A$2:$BI$24,9,FALSE))</f>
        <v/>
      </c>
      <c r="BC15" s="25" t="str">
        <f t="shared" si="10"/>
        <v/>
      </c>
      <c r="BD15" s="25" t="str">
        <f>IF($J15="","",VLOOKUP($J15,IndDomain_Wide!$A$2:$BI$24,10,FALSE))</f>
        <v/>
      </c>
      <c r="BE15" s="25" t="str">
        <f>IF($J15="","", VLOOKUP($J15,Indicator_Wide!$A$2:$BI$24,10,FALSE))</f>
        <v/>
      </c>
      <c r="BF15" s="25" t="str">
        <f t="shared" si="11"/>
        <v/>
      </c>
      <c r="BG15" s="25" t="str">
        <f>IF($J15="","",VLOOKUP($J15,IndDomain_Wide!$A$2:$BI$24,11,FALSE))</f>
        <v/>
      </c>
      <c r="BH15" s="25" t="str">
        <f>IF($J15="","", VLOOKUP($J15,Indicator_Wide!$A$2:$BI$24,11,FALSE))</f>
        <v/>
      </c>
      <c r="BI15" s="25" t="str">
        <f t="shared" si="12"/>
        <v/>
      </c>
      <c r="BJ15" s="25" t="str">
        <f>IF($J15="","",VLOOKUP($J15,IndDomain_Wide!$A$2:$BI$24,12,FALSE))</f>
        <v/>
      </c>
      <c r="BK15" s="25" t="str">
        <f>IF($J15="","", VLOOKUP($J15,Indicator_Wide!$A$2:$BI$24,12,FALSE))</f>
        <v/>
      </c>
      <c r="BL15" s="25" t="str">
        <f t="shared" si="13"/>
        <v/>
      </c>
      <c r="BM15" s="25" t="str">
        <f>IF($J15="","",VLOOKUP($J15,IndDomain_Wide!$A$2:$BI$24,13,FALSE))</f>
        <v/>
      </c>
      <c r="BN15" s="25" t="str">
        <f>IF($J15="","", VLOOKUP($J15,Indicator_Wide!$A$2:$BI$24,13,FALSE))</f>
        <v/>
      </c>
      <c r="BO15" s="25" t="str">
        <f t="shared" si="14"/>
        <v/>
      </c>
      <c r="BP15" s="25" t="str">
        <f>IF($J15="","",VLOOKUP($J15,IndDomain_Wide!$A$2:$BI$24,14,FALSE))</f>
        <v/>
      </c>
      <c r="BQ15" s="25" t="str">
        <f>IF($J15="","", VLOOKUP($J15,Indicator_Wide!$A$2:$BI$24,14,FALSE))</f>
        <v/>
      </c>
      <c r="BR15" s="25" t="str">
        <f t="shared" si="15"/>
        <v/>
      </c>
      <c r="BS15" s="25" t="str">
        <f>IF($J15="","",VLOOKUP($J15,IndDomain_Wide!$A$2:$BI$24,15,FALSE))</f>
        <v/>
      </c>
      <c r="BT15" s="25" t="str">
        <f>IF($J15="","", VLOOKUP($J15,Indicator_Wide!$A$2:$BI$24,15,FALSE))</f>
        <v/>
      </c>
      <c r="BU15" s="25" t="str">
        <f t="shared" si="16"/>
        <v/>
      </c>
      <c r="BV15" s="25" t="str">
        <f>IF($J15="","",VLOOKUP($J15,IndDomain_Wide!$A$2:$BI$24,16,FALSE))</f>
        <v/>
      </c>
      <c r="BW15" s="25" t="str">
        <f>IF($J15="","", VLOOKUP($J15,Indicator_Wide!$A$2:$BI$24,16,FALSE))</f>
        <v/>
      </c>
      <c r="BX15" s="25" t="str">
        <f t="shared" si="17"/>
        <v/>
      </c>
      <c r="BY15" s="25" t="str">
        <f>IF($J15="","",VLOOKUP($J15,IndDomain_Wide!$A$2:$BI$24,17,FALSE))</f>
        <v/>
      </c>
      <c r="BZ15" s="25" t="str">
        <f>IF($J15="","", VLOOKUP($J15,Indicator_Wide!$A$2:$BI$24,17,FALSE))</f>
        <v/>
      </c>
      <c r="CA15" s="25" t="str">
        <f t="shared" si="18"/>
        <v/>
      </c>
      <c r="CB15" s="25" t="str">
        <f>IF($J15="","",VLOOKUP($J15,IndDomain_Wide!$A$2:$BI$24,18,FALSE))</f>
        <v/>
      </c>
      <c r="CC15" s="25" t="str">
        <f>IF($J15="","", VLOOKUP($J15,Indicator_Wide!$A$2:$BI$24,18,FALSE))</f>
        <v/>
      </c>
      <c r="CD15" s="25" t="str">
        <f t="shared" si="19"/>
        <v/>
      </c>
      <c r="CE15" s="25" t="str">
        <f>IF($J15="","",VLOOKUP($J15,IndDomain_Wide!$A$2:$BI$24,19,FALSE))</f>
        <v/>
      </c>
      <c r="CF15" s="25" t="str">
        <f>IF($J15="","", VLOOKUP($J15,Indicator_Wide!$A$2:$BI$24,19,FALSE))</f>
        <v/>
      </c>
      <c r="CG15" s="25" t="str">
        <f t="shared" si="20"/>
        <v/>
      </c>
      <c r="CH15" s="25" t="str">
        <f>IF($J15="","",VLOOKUP($J15,IndDomain_Wide!$A$2:$BI$24,20,FALSE))</f>
        <v/>
      </c>
      <c r="CI15" s="25" t="str">
        <f>IF($J15="","", VLOOKUP($J15,Indicator_Wide!$A$2:$BI$24,20,FALSE))</f>
        <v/>
      </c>
      <c r="CJ15" s="25" t="str">
        <f t="shared" si="21"/>
        <v/>
      </c>
      <c r="CK15" s="25" t="str">
        <f>IF($J15="","",VLOOKUP($J15,IndDomain_Wide!$A$2:$BI$24,21,FALSE))</f>
        <v/>
      </c>
      <c r="CL15" s="25" t="str">
        <f>IF($J15="","", VLOOKUP($J15,Indicator_Wide!$A$2:$BI$24,21,FALSE))</f>
        <v/>
      </c>
      <c r="CM15" s="25" t="str">
        <f t="shared" si="22"/>
        <v/>
      </c>
      <c r="CN15" s="25" t="str">
        <f>IF($J15="","",VLOOKUP($J15,IndDomain_Wide!$A$2:$BI$24,22,FALSE))</f>
        <v/>
      </c>
      <c r="CO15" s="25" t="str">
        <f>IF($J15="","", VLOOKUP($J15,Indicator_Wide!$A$2:$BI$24,22,FALSE))</f>
        <v/>
      </c>
      <c r="CP15" s="25" t="str">
        <f t="shared" si="23"/>
        <v/>
      </c>
      <c r="CQ15" s="25" t="str">
        <f>IF($J15="","",VLOOKUP($J15,IndDomain_Wide!$A$2:$BI$24,23,FALSE))</f>
        <v/>
      </c>
      <c r="CR15" s="25" t="str">
        <f>IF($J15="","", VLOOKUP($J15,Indicator_Wide!$A$2:$BI$24,23,FALSE))</f>
        <v/>
      </c>
      <c r="CS15" s="25" t="str">
        <f t="shared" si="24"/>
        <v/>
      </c>
      <c r="CT15" s="25" t="str">
        <f>IF($J15="","",VLOOKUP($J15,IndDomain_Wide!$A$2:$BI$24,24,FALSE))</f>
        <v/>
      </c>
      <c r="CU15" s="25" t="str">
        <f>IF($J15="","", VLOOKUP($J15,Indicator_Wide!$A$2:$BI$24,24,FALSE))</f>
        <v/>
      </c>
      <c r="CV15" s="25" t="str">
        <f t="shared" si="25"/>
        <v/>
      </c>
      <c r="CW15" s="25" t="str">
        <f>IF($J15="","",VLOOKUP($J15,IndDomain_Wide!$A$2:$BI$24,25,FALSE))</f>
        <v/>
      </c>
      <c r="CX15" s="25" t="str">
        <f>IF($J15="","", VLOOKUP($J15,Indicator_Wide!$A$2:$BI$24,25,FALSE))</f>
        <v/>
      </c>
      <c r="CY15" s="25" t="str">
        <f t="shared" si="26"/>
        <v/>
      </c>
      <c r="CZ15" s="25" t="str">
        <f>IF($J15="","",VLOOKUP($J15,IndDomain_Wide!$A$2:$BI$24,26,FALSE))</f>
        <v/>
      </c>
      <c r="DA15" s="25" t="str">
        <f>IF($J15="","", VLOOKUP($J15,Indicator_Wide!$A$2:$BI$24,26,FALSE))</f>
        <v/>
      </c>
      <c r="DB15" s="25" t="str">
        <f t="shared" si="27"/>
        <v/>
      </c>
      <c r="DC15" s="25" t="str">
        <f>IF($J15="","",VLOOKUP($J15,IndDomain_Wide!$A$2:$BI$24,27,FALSE))</f>
        <v/>
      </c>
      <c r="DD15" s="25" t="str">
        <f>IF($J15="","", VLOOKUP($J15,Indicator_Wide!$A$2:$BI$17,27,FALSE))</f>
        <v/>
      </c>
      <c r="DE15" s="25" t="str">
        <f t="shared" si="28"/>
        <v/>
      </c>
      <c r="DF15" s="25" t="str">
        <f>IF($J15="","",VLOOKUP($J15,IndDomain_Wide!$A$2:$BI$24,28,FALSE))</f>
        <v/>
      </c>
      <c r="DG15" s="25" t="str">
        <f>IF($J15="","", VLOOKUP($J15,Indicator_Wide!$A$2:$BI$17,28,FALSE))</f>
        <v/>
      </c>
      <c r="DH15" s="25" t="str">
        <f t="shared" si="29"/>
        <v/>
      </c>
      <c r="DI15" s="25" t="str">
        <f>IF($J15="","",VLOOKUP($J15,IndDomain_Wide!$A$2:$BI$24,29,FALSE))</f>
        <v/>
      </c>
      <c r="DJ15" s="25" t="str">
        <f>IF($J15="","", VLOOKUP($J15,Indicator_Wide!$A$2:$BI$24,29,FALSE))</f>
        <v/>
      </c>
      <c r="DK15" s="25" t="str">
        <f t="shared" si="30"/>
        <v/>
      </c>
      <c r="DL15" s="25" t="str">
        <f>IF($J15="","",VLOOKUP($J15,IndDomain_Wide!$A$2:$BI$24,30,FALSE))</f>
        <v/>
      </c>
      <c r="DM15" s="25" t="str">
        <f>IF($J15="","", VLOOKUP($J15,Indicator_Wide!$A$2:$BI$24,30,FALSE))</f>
        <v/>
      </c>
      <c r="DN15" s="25" t="str">
        <f t="shared" si="31"/>
        <v/>
      </c>
      <c r="DO15" s="25" t="str">
        <f>IF($J15="","",VLOOKUP($J15,IndDomain_Wide!$A$2:$BI$24,31,FALSE))</f>
        <v/>
      </c>
      <c r="DP15" s="25" t="str">
        <f>IF($J15="","", VLOOKUP($J15,Indicator_Wide!$A$2:$BI$24,31,FALSE))</f>
        <v/>
      </c>
      <c r="DQ15" s="25" t="str">
        <f t="shared" si="32"/>
        <v/>
      </c>
      <c r="DR15" s="25" t="str">
        <f>IF($J15="","",VLOOKUP($J15,IndDomain_Wide!$A$2:$BI$24,32,FALSE))</f>
        <v/>
      </c>
      <c r="DS15" s="25" t="str">
        <f>IF($J15="","", VLOOKUP($J15,Indicator_Wide!$A$2:$BI$24,32,FALSE))</f>
        <v/>
      </c>
      <c r="DT15" s="25" t="str">
        <f t="shared" si="33"/>
        <v/>
      </c>
      <c r="DU15" s="25" t="str">
        <f>IF($J15="","",VLOOKUP($J15,IndDomain_Wide!$A$2:$BI$24,33,FALSE))</f>
        <v/>
      </c>
      <c r="DV15" s="25" t="str">
        <f>IF($J15="","", VLOOKUP($J15,Indicator_Wide!$A$2:$BI$24,33,FALSE))</f>
        <v/>
      </c>
      <c r="DW15" s="25" t="str">
        <f t="shared" si="34"/>
        <v/>
      </c>
      <c r="DX15" s="25" t="str">
        <f>IF($J15="","",VLOOKUP($J15,IndDomain_Wide!$A$2:$BI$24,34,FALSE))</f>
        <v/>
      </c>
      <c r="DY15" s="25" t="str">
        <f>IF($J15="","", VLOOKUP($J15,Indicator_Wide!$A$2:$BI$24,34,FALSE))</f>
        <v/>
      </c>
      <c r="DZ15" s="25" t="str">
        <f t="shared" si="35"/>
        <v/>
      </c>
      <c r="EA15" s="25" t="str">
        <f>IF($J15="","",VLOOKUP($J15,IndDomain_Wide!$A$2:$BI$24,35,FALSE))</f>
        <v/>
      </c>
      <c r="EB15" s="25" t="str">
        <f>IF($J15="","", VLOOKUP($J15,Indicator_Wide!$A$2:$BI$24,35,FALSE))</f>
        <v/>
      </c>
      <c r="EC15" s="25" t="str">
        <f t="shared" si="36"/>
        <v/>
      </c>
      <c r="ED15" s="25" t="str">
        <f>IF($J15="","",VLOOKUP($J15,IndDomain_Wide!$A$2:$BI$24,36,FALSE))</f>
        <v/>
      </c>
      <c r="EE15" s="25" t="str">
        <f>IF($J15="","", VLOOKUP($J15,Indicator_Wide!$A$2:$BI$24,36,FALSE))</f>
        <v/>
      </c>
      <c r="EF15" s="25" t="str">
        <f t="shared" si="37"/>
        <v/>
      </c>
      <c r="EG15" s="25" t="str">
        <f>IF($J15="","",VLOOKUP($J15,IndDomain_Wide!$A$2:$BI$24,37,FALSE))</f>
        <v/>
      </c>
      <c r="EH15" s="25" t="str">
        <f>IF($J15="","", VLOOKUP($J15,Indicator_Wide!$A$2:$BI$24,37,FALSE))</f>
        <v/>
      </c>
      <c r="EI15" s="25" t="str">
        <f t="shared" si="38"/>
        <v/>
      </c>
      <c r="EJ15" s="25" t="str">
        <f>IF($J15="","",VLOOKUP($J15,IndDomain_Wide!$A$2:$BI$24,38,FALSE))</f>
        <v/>
      </c>
      <c r="EK15" s="25" t="str">
        <f>IF($J15="","", VLOOKUP($J15,Indicator_Wide!$A$2:$BI$24,38,FALSE))</f>
        <v/>
      </c>
      <c r="EL15" s="25" t="str">
        <f t="shared" si="39"/>
        <v/>
      </c>
      <c r="EM15" s="25" t="str">
        <f>IF($J15="","",VLOOKUP($J15,IndDomain_Wide!$A$2:$BI$24,39,FALSE))</f>
        <v/>
      </c>
      <c r="EN15" s="25" t="str">
        <f>IF($J15="","", VLOOKUP($J15,Indicator_Wide!$A$2:$BI$24,39,FALSE))</f>
        <v/>
      </c>
      <c r="EO15" s="25" t="str">
        <f t="shared" si="40"/>
        <v/>
      </c>
      <c r="EP15" s="25" t="str">
        <f>IF($J15="","",VLOOKUP($J15,IndDomain_Wide!$A$2:$BI$24,40,FALSE))</f>
        <v/>
      </c>
      <c r="EQ15" s="25" t="str">
        <f>IF($J15="","", VLOOKUP($J15,Indicator_Wide!$A$2:$BI$24,40,FALSE))</f>
        <v/>
      </c>
      <c r="ER15" s="25" t="str">
        <f t="shared" si="41"/>
        <v/>
      </c>
      <c r="ES15" s="25" t="str">
        <f>IF($J15="","",VLOOKUP($J15,IndDomain_Wide!$A$2:$BI$24,41,FALSE))</f>
        <v/>
      </c>
      <c r="ET15" s="25" t="str">
        <f>IF($J15="","", VLOOKUP($J15,Indicator_Wide!$A$2:$BI$24,41,FALSE))</f>
        <v/>
      </c>
      <c r="EU15" s="25" t="str">
        <f t="shared" si="42"/>
        <v/>
      </c>
      <c r="EV15" s="25" t="str">
        <f>IF($J15="","",VLOOKUP($J15,IndDomain_Wide!$A$2:$BI$24,42,FALSE))</f>
        <v/>
      </c>
      <c r="EW15" s="25" t="str">
        <f>IF($J15="","", VLOOKUP($J15,Indicator_Wide!$A$2:$BI$24,42,FALSE))</f>
        <v/>
      </c>
      <c r="EX15" s="25" t="str">
        <f t="shared" si="43"/>
        <v/>
      </c>
      <c r="EY15" s="25" t="str">
        <f>IF($J15="","",VLOOKUP($J15,IndDomain_Wide!$A$2:$BI$24,43,FALSE))</f>
        <v/>
      </c>
      <c r="EZ15" s="25" t="str">
        <f>IF($J15="","", VLOOKUP($J15,Indicator_Wide!$A$2:$BI$24,43,FALSE))</f>
        <v/>
      </c>
      <c r="FA15" s="25" t="str">
        <f t="shared" si="44"/>
        <v/>
      </c>
      <c r="FB15" s="25" t="str">
        <f>IF($J15="","",VLOOKUP($J15,IndDomain_Wide!$A$2:$BI$24,44,FALSE))</f>
        <v/>
      </c>
      <c r="FC15" s="25" t="str">
        <f>IF($J15="","", VLOOKUP($J15,Indicator_Wide!$A$2:$BI$24,44,FALSE))</f>
        <v/>
      </c>
      <c r="FD15" s="25" t="str">
        <f t="shared" si="45"/>
        <v/>
      </c>
      <c r="FE15" s="25" t="str">
        <f>IF($J15="","",VLOOKUP($J15,IndDomain_Wide!$A$2:$BI$24,45,FALSE))</f>
        <v/>
      </c>
      <c r="FF15" s="25" t="str">
        <f>IF($J15="","", VLOOKUP($J15,Indicator_Wide!$A$2:$BI$24,45,FALSE))</f>
        <v/>
      </c>
      <c r="FG15" s="25" t="str">
        <f t="shared" si="46"/>
        <v/>
      </c>
      <c r="FH15" s="25" t="str">
        <f>IF($J15="","",VLOOKUP($J15,IndDomain_Wide!$A$2:$BI$24,46,FALSE))</f>
        <v/>
      </c>
      <c r="FI15" s="25" t="str">
        <f>IF($J15="","", VLOOKUP($J15,Indicator_Wide!$A$2:$BI$24,46,FALSE))</f>
        <v/>
      </c>
      <c r="FJ15" s="25" t="str">
        <f t="shared" si="47"/>
        <v/>
      </c>
      <c r="FK15" s="25" t="str">
        <f>IF($J15="","",VLOOKUP($J15,IndDomain_Wide!$A$2:$BI$24,47,FALSE))</f>
        <v/>
      </c>
      <c r="FL15" s="25" t="str">
        <f>IF($J15="","", VLOOKUP($J15,Indicator_Wide!$A$2:$BI$24,47,FALSE))</f>
        <v/>
      </c>
      <c r="FM15" s="25" t="str">
        <f t="shared" si="48"/>
        <v/>
      </c>
      <c r="FN15" s="25" t="str">
        <f>IF($J15="","",VLOOKUP($J15,IndDomain_Wide!$A$2:$BI$24,48,FALSE))</f>
        <v/>
      </c>
      <c r="FO15" s="25" t="str">
        <f>IF($J15="","", VLOOKUP($J15,Indicator_Wide!$A$2:$BI$24,48,FALSE))</f>
        <v/>
      </c>
      <c r="FP15" s="25" t="str">
        <f t="shared" si="49"/>
        <v/>
      </c>
      <c r="FQ15" s="25" t="str">
        <f>IF($J15="","",VLOOKUP($J15,IndDomain_Wide!$A$2:$BI$24,49,FALSE))</f>
        <v/>
      </c>
      <c r="FR15" s="25" t="str">
        <f>IF($J15="","", VLOOKUP($J15,Indicator_Wide!$A$2:$BI$24,49,FALSE))</f>
        <v/>
      </c>
      <c r="FS15" s="25" t="str">
        <f t="shared" si="50"/>
        <v/>
      </c>
      <c r="FT15" s="25" t="str">
        <f>IF($J15="","",VLOOKUP($J15,IndDomain_Wide!$A$2:$BI$24,50,FALSE))</f>
        <v/>
      </c>
      <c r="FU15" s="25" t="str">
        <f>IF($J15="","", VLOOKUP($J15,Indicator_Wide!$A$2:$BI$24,50,FALSE))</f>
        <v/>
      </c>
      <c r="FV15" s="25" t="str">
        <f t="shared" si="51"/>
        <v/>
      </c>
      <c r="FW15" s="25" t="str">
        <f>IF($J15="","",VLOOKUP($J15,IndDomain_Wide!$A$2:$BI$24,51,FALSE))</f>
        <v/>
      </c>
      <c r="FX15" s="25" t="str">
        <f>IF($J15="","", VLOOKUP($J15,Indicator_Wide!$A$2:$BI$24,51,FALSE))</f>
        <v/>
      </c>
      <c r="FY15" s="25" t="str">
        <f t="shared" si="52"/>
        <v/>
      </c>
      <c r="FZ15" s="25" t="str">
        <f>IF($J15="","",VLOOKUP($J15,IndDomain_Wide!$A$2:$BI$24,52,FALSE))</f>
        <v/>
      </c>
      <c r="GA15" s="25" t="str">
        <f>IF($J15="","", VLOOKUP($J15,Indicator_Wide!$A$2:$BI$24,52,FALSE))</f>
        <v/>
      </c>
      <c r="GB15" s="25" t="str">
        <f t="shared" si="53"/>
        <v/>
      </c>
      <c r="GC15" s="25" t="str">
        <f>IF($J15="","",VLOOKUP($J15,IndDomain_Wide!$A$2:$BI$24,53,FALSE))</f>
        <v/>
      </c>
      <c r="GD15" s="25" t="str">
        <f>IF($J15="","", VLOOKUP($J15,Indicator_Wide!$A$2:$BI$24,53,FALSE))</f>
        <v/>
      </c>
      <c r="GE15" s="25" t="str">
        <f t="shared" si="54"/>
        <v/>
      </c>
      <c r="GF15" s="25" t="str">
        <f>IF($J15="","",VLOOKUP($J15,IndDomain_Wide!$A$2:$BI$24,54,FALSE))</f>
        <v/>
      </c>
      <c r="GG15" s="25" t="str">
        <f>IF($J15="","", VLOOKUP($J15,Indicator_Wide!$A$2:$BI$24,54,FALSE))</f>
        <v/>
      </c>
      <c r="GH15" s="25" t="str">
        <f t="shared" si="55"/>
        <v/>
      </c>
      <c r="GI15" s="25" t="str">
        <f>IF($J15="","",VLOOKUP($J15,IndDomain_Wide!$A$2:$BI$24,55,FALSE))</f>
        <v/>
      </c>
      <c r="GJ15" s="25" t="str">
        <f>IF($J15="","", VLOOKUP($J15,Indicator_Wide!$A$2:$BI$24,55,FALSE))</f>
        <v/>
      </c>
      <c r="GK15" s="25" t="str">
        <f t="shared" si="56"/>
        <v/>
      </c>
      <c r="GL15" s="25" t="str">
        <f>IF($J15="","",VLOOKUP($J15,IndDomain_Wide!$A$2:$BI$24,56,FALSE))</f>
        <v/>
      </c>
      <c r="GM15" s="25" t="str">
        <f>IF($J15="","", VLOOKUP($J15,Indicator_Wide!$A$2:$BI$24,56,FALSE))</f>
        <v/>
      </c>
      <c r="GN15" s="25" t="str">
        <f t="shared" si="57"/>
        <v/>
      </c>
      <c r="GO15" s="25" t="str">
        <f>IF($J15="","",VLOOKUP($J15,IndDomain_Wide!$A$2:$BI$24,57,FALSE))</f>
        <v/>
      </c>
      <c r="GP15" s="25" t="str">
        <f>IF($J15="","", VLOOKUP($J15,Indicator_Wide!$A$2:$BI$24,57,FALSE))</f>
        <v/>
      </c>
      <c r="GQ15" s="25" t="str">
        <f t="shared" si="58"/>
        <v/>
      </c>
      <c r="GR15" s="25" t="str">
        <f>IF($J15="","",VLOOKUP($J15,IndDomain_Wide!$A$2:$BI$24,58,FALSE))</f>
        <v/>
      </c>
      <c r="GS15" s="25" t="str">
        <f>IF($J15="","", VLOOKUP($J15,Indicator_Wide!$A$2:$BI$24,58,FALSE))</f>
        <v/>
      </c>
      <c r="GT15" s="25" t="str">
        <f t="shared" si="59"/>
        <v/>
      </c>
      <c r="GU15" s="25" t="str">
        <f>IF($J15="","",VLOOKUP($J15,IndDomain_Wide!$A$2:$BI$24,59,FALSE))</f>
        <v/>
      </c>
      <c r="GV15" s="25" t="str">
        <f>IF($J15="","", VLOOKUP($J15,Indicator_Wide!$A$2:$BI$24,59,FALSE))</f>
        <v/>
      </c>
      <c r="GW15" s="25" t="str">
        <f t="shared" si="60"/>
        <v/>
      </c>
      <c r="GX15" s="25" t="str">
        <f>IF($J15="","",VLOOKUP($J15,IndDomain_Wide!$A$2:$BI$24,60,FALSE))</f>
        <v/>
      </c>
      <c r="GY15" s="25" t="str">
        <f>IF($J15="","", VLOOKUP($J15,Indicator_Wide!$A$2:$BI$24,60,FALSE))</f>
        <v/>
      </c>
      <c r="GZ15" s="25" t="str">
        <f t="shared" si="61"/>
        <v/>
      </c>
      <c r="HA15" s="25" t="str">
        <f>IF($J15="","",VLOOKUP($J15,IndDomain_Wide!$A$2:$BI$24,61,FALSE))</f>
        <v/>
      </c>
      <c r="HB15" s="25" t="str">
        <f>IF($J15="","", VLOOKUP($J15,Indicator_Wide!$A$2:$BI$24,61,FALSE))</f>
        <v/>
      </c>
      <c r="HC15" s="25" t="str">
        <f t="shared" si="62"/>
        <v/>
      </c>
      <c r="HD15" s="25"/>
      <c r="HE15" s="25"/>
    </row>
    <row r="16" spans="1:213" x14ac:dyDescent="0.25">
      <c r="A16" s="24"/>
      <c r="B16" s="25"/>
      <c r="C16" s="25"/>
      <c r="D16" s="25"/>
      <c r="E16" s="25"/>
      <c r="F16" s="25"/>
      <c r="G16" s="25"/>
      <c r="H16" s="25"/>
      <c r="I16" s="25"/>
      <c r="J16" s="25"/>
      <c r="K16" s="25" t="str">
        <f>IF($J16="","", VLOOKUP($J16,Domain_Wide!$A$2:$M$24,2,FALSE))</f>
        <v/>
      </c>
      <c r="L16" s="25" t="str">
        <f>IF($J16="","", VLOOKUP($J16,Domain_Wide!$A$2:$M$24,3,FALSE))</f>
        <v/>
      </c>
      <c r="M16" s="25" t="str">
        <f t="shared" si="63"/>
        <v/>
      </c>
      <c r="N16" s="25" t="str">
        <f>IF($J16="","", VLOOKUP($J16,Domain_Wide!$A$2:$M$24,4,FALSE))</f>
        <v/>
      </c>
      <c r="O16" s="25" t="str">
        <f>IF($J16="","", VLOOKUP($J16,Domain_Wide!$A$2:$M$24,5,FALSE))</f>
        <v/>
      </c>
      <c r="P16" s="25" t="str">
        <f t="shared" si="64"/>
        <v/>
      </c>
      <c r="Q16" s="25" t="str">
        <f>IF($J16="","", VLOOKUP($J16,Domain_Wide!$A$2:$M$24,6,FALSE))</f>
        <v/>
      </c>
      <c r="R16" s="25" t="str">
        <f>IF($J16="","", VLOOKUP($J16,Domain_Wide!$A$2:$M$24,7,FALSE))</f>
        <v/>
      </c>
      <c r="S16" s="25" t="str">
        <f t="shared" si="0"/>
        <v/>
      </c>
      <c r="T16" s="25" t="str">
        <f>IF($J16="","", VLOOKUP($J16,Domain_Wide!$A$2:$M$24,8,FALSE))</f>
        <v/>
      </c>
      <c r="U16" s="25" t="str">
        <f>IF($J16="","", VLOOKUP($J16,Domain_Wide!$A$2:$M$24,9,FALSE))</f>
        <v/>
      </c>
      <c r="V16" s="25" t="str">
        <f t="shared" si="1"/>
        <v/>
      </c>
      <c r="W16" s="25" t="str">
        <f>IF($J16="","", VLOOKUP($J16,Domain_Wide!$A$2:$M$24,10,FALSE))</f>
        <v/>
      </c>
      <c r="X16" s="25" t="str">
        <f>IF($J16="","", VLOOKUP($J16,Domain_Wide!$A$2:$M$24,11,FALSE))</f>
        <v/>
      </c>
      <c r="Y16" s="25" t="str">
        <f t="shared" si="2"/>
        <v/>
      </c>
      <c r="Z16" s="25" t="str">
        <f>IF($J16="","", VLOOKUP($J16,Domain_Wide!$A$2:$M$24,12,FALSE))</f>
        <v/>
      </c>
      <c r="AA16" s="25" t="str">
        <f>IF($J16="","", VLOOKUP($J16,Domain_Wide!$A$2:$M$24,13,FALSE))</f>
        <v/>
      </c>
      <c r="AB16" s="25" t="str">
        <f t="shared" si="3"/>
        <v/>
      </c>
      <c r="AC16" s="25" t="str">
        <f>IF($J16="","", VLOOKUP($J16,Domain_Wide!$A$2:$N$24,14,FALSE))</f>
        <v/>
      </c>
      <c r="AD16" s="25" t="str">
        <f>IF($J16="","", VLOOKUP($J16,Domain_Wide!$A$2:$P$24,15,FALSE))</f>
        <v/>
      </c>
      <c r="AE16" s="25"/>
      <c r="AF16" s="25" t="str">
        <f>IF($J16="","",VLOOKUP($J16,IndDomain_Wide!$A$2:$BI$24,2,FALSE))</f>
        <v/>
      </c>
      <c r="AG16" s="25" t="str">
        <f>IF($J16="","",VLOOKUP($J16,Indicator_Wide!$A$2:$BI$24,2,FALSE))</f>
        <v/>
      </c>
      <c r="AH16" s="25" t="str">
        <f t="shared" si="65"/>
        <v/>
      </c>
      <c r="AI16" s="25" t="str">
        <f>IF($J16="","",VLOOKUP($J16,IndDomain_Wide!$A$2:$BI$24,3,FALSE))</f>
        <v/>
      </c>
      <c r="AJ16" s="25" t="str">
        <f>IF($J16="","", VLOOKUP($J16,Indicator_Wide!$A$2:$BI$24,3,FALSE))</f>
        <v/>
      </c>
      <c r="AK16" s="25" t="str">
        <f t="shared" si="4"/>
        <v/>
      </c>
      <c r="AL16" s="25" t="str">
        <f>IF($J16="","",VLOOKUP($J16,IndDomain_Wide!$A$2:$BI$24,4,FALSE))</f>
        <v/>
      </c>
      <c r="AM16" s="25" t="str">
        <f>IF($J16="","", VLOOKUP($J16,Indicator_Wide!$A$2:$BI$24,4,FALSE))</f>
        <v/>
      </c>
      <c r="AN16" s="25" t="str">
        <f t="shared" si="5"/>
        <v/>
      </c>
      <c r="AO16" s="25" t="str">
        <f>IF($J16="","",VLOOKUP($J16,IndDomain_Wide!$A$2:$BI$24,5,FALSE))</f>
        <v/>
      </c>
      <c r="AP16" s="25" t="str">
        <f>IF($J16="","", VLOOKUP($J16,Indicator_Wide!$A$2:$BI$24,5,FALSE))</f>
        <v/>
      </c>
      <c r="AQ16" s="25" t="str">
        <f t="shared" si="6"/>
        <v/>
      </c>
      <c r="AR16" s="25" t="str">
        <f>IF($J16="","",VLOOKUP($J16,IndDomain_Wide!$A$2:$BI$24,6,FALSE))</f>
        <v/>
      </c>
      <c r="AS16" s="25" t="str">
        <f>IF($J16="","", VLOOKUP($J16,Indicator_Wide!$A$2:$BI$24,6,FALSE))</f>
        <v/>
      </c>
      <c r="AT16" s="25" t="str">
        <f t="shared" si="7"/>
        <v/>
      </c>
      <c r="AU16" s="25" t="str">
        <f>IF($J16="","",VLOOKUP($J16,IndDomain_Wide!$A$2:$BI$24,7,FALSE))</f>
        <v/>
      </c>
      <c r="AV16" s="25" t="str">
        <f>IF($J16="","", VLOOKUP($J16,Indicator_Wide!$A$2:$BI$24,7,FALSE))</f>
        <v/>
      </c>
      <c r="AW16" s="25" t="str">
        <f t="shared" si="8"/>
        <v/>
      </c>
      <c r="AX16" s="25" t="str">
        <f>IF($J16="","",VLOOKUP($J16,IndDomain_Wide!$A$2:$BI$24,8,FALSE))</f>
        <v/>
      </c>
      <c r="AY16" s="25" t="str">
        <f>IF($J16="","", VLOOKUP($J16,Indicator_Wide!$A$2:$BI$24,8,FALSE))</f>
        <v/>
      </c>
      <c r="AZ16" s="25" t="str">
        <f t="shared" si="9"/>
        <v/>
      </c>
      <c r="BA16" s="25" t="str">
        <f>IF($J16="","",VLOOKUP($J16,IndDomain_Wide!$A$2:$BI$26,9,FALSE))</f>
        <v/>
      </c>
      <c r="BB16" s="25" t="str">
        <f>IF($J16="","", VLOOKUP($J16,Indicator_Wide!$A$2:$BI$24,9,FALSE))</f>
        <v/>
      </c>
      <c r="BC16" s="25" t="str">
        <f t="shared" si="10"/>
        <v/>
      </c>
      <c r="BD16" s="25" t="str">
        <f>IF($J16="","",VLOOKUP($J16,IndDomain_Wide!$A$2:$BI$24,10,FALSE))</f>
        <v/>
      </c>
      <c r="BE16" s="25" t="str">
        <f>IF($J16="","", VLOOKUP($J16,Indicator_Wide!$A$2:$BI$24,10,FALSE))</f>
        <v/>
      </c>
      <c r="BF16" s="25" t="str">
        <f t="shared" si="11"/>
        <v/>
      </c>
      <c r="BG16" s="25" t="str">
        <f>IF($J16="","",VLOOKUP($J16,IndDomain_Wide!$A$2:$BI$24,11,FALSE))</f>
        <v/>
      </c>
      <c r="BH16" s="25" t="str">
        <f>IF($J16="","", VLOOKUP($J16,Indicator_Wide!$A$2:$BI$24,11,FALSE))</f>
        <v/>
      </c>
      <c r="BI16" s="25" t="str">
        <f t="shared" si="12"/>
        <v/>
      </c>
      <c r="BJ16" s="25" t="str">
        <f>IF($J16="","",VLOOKUP($J16,IndDomain_Wide!$A$2:$BI$24,12,FALSE))</f>
        <v/>
      </c>
      <c r="BK16" s="25" t="str">
        <f>IF($J16="","", VLOOKUP($J16,Indicator_Wide!$A$2:$BI$24,12,FALSE))</f>
        <v/>
      </c>
      <c r="BL16" s="25" t="str">
        <f t="shared" si="13"/>
        <v/>
      </c>
      <c r="BM16" s="25" t="str">
        <f>IF($J16="","",VLOOKUP($J16,IndDomain_Wide!$A$2:$BI$24,13,FALSE))</f>
        <v/>
      </c>
      <c r="BN16" s="25" t="str">
        <f>IF($J16="","", VLOOKUP($J16,Indicator_Wide!$A$2:$BI$24,13,FALSE))</f>
        <v/>
      </c>
      <c r="BO16" s="25" t="str">
        <f t="shared" si="14"/>
        <v/>
      </c>
      <c r="BP16" s="25" t="str">
        <f>IF($J16="","",VLOOKUP($J16,IndDomain_Wide!$A$2:$BI$24,14,FALSE))</f>
        <v/>
      </c>
      <c r="BQ16" s="25" t="str">
        <f>IF($J16="","", VLOOKUP($J16,Indicator_Wide!$A$2:$BI$24,14,FALSE))</f>
        <v/>
      </c>
      <c r="BR16" s="25" t="str">
        <f t="shared" si="15"/>
        <v/>
      </c>
      <c r="BS16" s="25" t="str">
        <f>IF($J16="","",VLOOKUP($J16,IndDomain_Wide!$A$2:$BI$24,15,FALSE))</f>
        <v/>
      </c>
      <c r="BT16" s="25" t="str">
        <f>IF($J16="","", VLOOKUP($J16,Indicator_Wide!$A$2:$BI$24,15,FALSE))</f>
        <v/>
      </c>
      <c r="BU16" s="25" t="str">
        <f t="shared" si="16"/>
        <v/>
      </c>
      <c r="BV16" s="25" t="str">
        <f>IF($J16="","",VLOOKUP($J16,IndDomain_Wide!$A$2:$BI$24,16,FALSE))</f>
        <v/>
      </c>
      <c r="BW16" s="25" t="str">
        <f>IF($J16="","", VLOOKUP($J16,Indicator_Wide!$A$2:$BI$24,16,FALSE))</f>
        <v/>
      </c>
      <c r="BX16" s="25" t="str">
        <f t="shared" si="17"/>
        <v/>
      </c>
      <c r="BY16" s="25" t="str">
        <f>IF($J16="","",VLOOKUP($J16,IndDomain_Wide!$A$2:$BI$24,17,FALSE))</f>
        <v/>
      </c>
      <c r="BZ16" s="25" t="str">
        <f>IF($J16="","", VLOOKUP($J16,Indicator_Wide!$A$2:$BI$24,17,FALSE))</f>
        <v/>
      </c>
      <c r="CA16" s="25" t="str">
        <f t="shared" si="18"/>
        <v/>
      </c>
      <c r="CB16" s="25" t="str">
        <f>IF($J16="","",VLOOKUP($J16,IndDomain_Wide!$A$2:$BI$24,18,FALSE))</f>
        <v/>
      </c>
      <c r="CC16" s="25" t="str">
        <f>IF($J16="","", VLOOKUP($J16,Indicator_Wide!$A$2:$BI$24,18,FALSE))</f>
        <v/>
      </c>
      <c r="CD16" s="25" t="str">
        <f t="shared" si="19"/>
        <v/>
      </c>
      <c r="CE16" s="25" t="str">
        <f>IF($J16="","",VLOOKUP($J16,IndDomain_Wide!$A$2:$BI$24,19,FALSE))</f>
        <v/>
      </c>
      <c r="CF16" s="25" t="str">
        <f>IF($J16="","", VLOOKUP($J16,Indicator_Wide!$A$2:$BI$24,19,FALSE))</f>
        <v/>
      </c>
      <c r="CG16" s="25" t="str">
        <f t="shared" si="20"/>
        <v/>
      </c>
      <c r="CH16" s="25" t="str">
        <f>IF($J16="","",VLOOKUP($J16,IndDomain_Wide!$A$2:$BI$24,20,FALSE))</f>
        <v/>
      </c>
      <c r="CI16" s="25" t="str">
        <f>IF($J16="","", VLOOKUP($J16,Indicator_Wide!$A$2:$BI$24,20,FALSE))</f>
        <v/>
      </c>
      <c r="CJ16" s="25" t="str">
        <f t="shared" si="21"/>
        <v/>
      </c>
      <c r="CK16" s="25" t="str">
        <f>IF($J16="","",VLOOKUP($J16,IndDomain_Wide!$A$2:$BI$24,21,FALSE))</f>
        <v/>
      </c>
      <c r="CL16" s="25" t="str">
        <f>IF($J16="","", VLOOKUP($J16,Indicator_Wide!$A$2:$BI$24,21,FALSE))</f>
        <v/>
      </c>
      <c r="CM16" s="25" t="str">
        <f t="shared" si="22"/>
        <v/>
      </c>
      <c r="CN16" s="25" t="str">
        <f>IF($J16="","",VLOOKUP($J16,IndDomain_Wide!$A$2:$BI$24,22,FALSE))</f>
        <v/>
      </c>
      <c r="CO16" s="25" t="str">
        <f>IF($J16="","", VLOOKUP($J16,Indicator_Wide!$A$2:$BI$24,22,FALSE))</f>
        <v/>
      </c>
      <c r="CP16" s="25" t="str">
        <f t="shared" si="23"/>
        <v/>
      </c>
      <c r="CQ16" s="25" t="str">
        <f>IF($J16="","",VLOOKUP($J16,IndDomain_Wide!$A$2:$BI$24,23,FALSE))</f>
        <v/>
      </c>
      <c r="CR16" s="25" t="str">
        <f>IF($J16="","", VLOOKUP($J16,Indicator_Wide!$A$2:$BI$24,23,FALSE))</f>
        <v/>
      </c>
      <c r="CS16" s="25" t="str">
        <f t="shared" si="24"/>
        <v/>
      </c>
      <c r="CT16" s="25" t="str">
        <f>IF($J16="","",VLOOKUP($J16,IndDomain_Wide!$A$2:$BI$24,24,FALSE))</f>
        <v/>
      </c>
      <c r="CU16" s="25" t="str">
        <f>IF($J16="","", VLOOKUP($J16,Indicator_Wide!$A$2:$BI$24,24,FALSE))</f>
        <v/>
      </c>
      <c r="CV16" s="25" t="str">
        <f t="shared" si="25"/>
        <v/>
      </c>
      <c r="CW16" s="25" t="str">
        <f>IF($J16="","",VLOOKUP($J16,IndDomain_Wide!$A$2:$BI$24,25,FALSE))</f>
        <v/>
      </c>
      <c r="CX16" s="25" t="str">
        <f>IF($J16="","", VLOOKUP($J16,Indicator_Wide!$A$2:$BI$24,25,FALSE))</f>
        <v/>
      </c>
      <c r="CY16" s="25" t="str">
        <f t="shared" si="26"/>
        <v/>
      </c>
      <c r="CZ16" s="25" t="str">
        <f>IF($J16="","",VLOOKUP($J16,IndDomain_Wide!$A$2:$BI$24,26,FALSE))</f>
        <v/>
      </c>
      <c r="DA16" s="25" t="str">
        <f>IF($J16="","", VLOOKUP($J16,Indicator_Wide!$A$2:$BI$24,26,FALSE))</f>
        <v/>
      </c>
      <c r="DB16" s="25" t="str">
        <f t="shared" si="27"/>
        <v/>
      </c>
      <c r="DC16" s="25" t="str">
        <f>IF($J16="","",VLOOKUP($J16,IndDomain_Wide!$A$2:$BI$24,27,FALSE))</f>
        <v/>
      </c>
      <c r="DD16" s="25" t="str">
        <f>IF($J16="","", VLOOKUP($J16,Indicator_Wide!$A$2:$BI$17,27,FALSE))</f>
        <v/>
      </c>
      <c r="DE16" s="25" t="str">
        <f t="shared" si="28"/>
        <v/>
      </c>
      <c r="DF16" s="25" t="str">
        <f>IF($J16="","",VLOOKUP($J16,IndDomain_Wide!$A$2:$BI$24,28,FALSE))</f>
        <v/>
      </c>
      <c r="DG16" s="25" t="str">
        <f>IF($J16="","", VLOOKUP($J16,Indicator_Wide!$A$2:$BI$17,28,FALSE))</f>
        <v/>
      </c>
      <c r="DH16" s="25" t="str">
        <f t="shared" si="29"/>
        <v/>
      </c>
      <c r="DI16" s="25" t="str">
        <f>IF($J16="","",VLOOKUP($J16,IndDomain_Wide!$A$2:$BI$24,29,FALSE))</f>
        <v/>
      </c>
      <c r="DJ16" s="25" t="str">
        <f>IF($J16="","", VLOOKUP($J16,Indicator_Wide!$A$2:$BI$24,29,FALSE))</f>
        <v/>
      </c>
      <c r="DK16" s="25" t="str">
        <f t="shared" si="30"/>
        <v/>
      </c>
      <c r="DL16" s="25" t="str">
        <f>IF($J16="","",VLOOKUP($J16,IndDomain_Wide!$A$2:$BI$24,30,FALSE))</f>
        <v/>
      </c>
      <c r="DM16" s="25" t="str">
        <f>IF($J16="","", VLOOKUP($J16,Indicator_Wide!$A$2:$BI$24,30,FALSE))</f>
        <v/>
      </c>
      <c r="DN16" s="25" t="str">
        <f t="shared" si="31"/>
        <v/>
      </c>
      <c r="DO16" s="25" t="str">
        <f>IF($J16="","",VLOOKUP($J16,IndDomain_Wide!$A$2:$BI$24,31,FALSE))</f>
        <v/>
      </c>
      <c r="DP16" s="25" t="str">
        <f>IF($J16="","", VLOOKUP($J16,Indicator_Wide!$A$2:$BI$24,31,FALSE))</f>
        <v/>
      </c>
      <c r="DQ16" s="25" t="str">
        <f t="shared" si="32"/>
        <v/>
      </c>
      <c r="DR16" s="25" t="str">
        <f>IF($J16="","",VLOOKUP($J16,IndDomain_Wide!$A$2:$BI$24,32,FALSE))</f>
        <v/>
      </c>
      <c r="DS16" s="25" t="str">
        <f>IF($J16="","", VLOOKUP($J16,Indicator_Wide!$A$2:$BI$24,32,FALSE))</f>
        <v/>
      </c>
      <c r="DT16" s="25" t="str">
        <f t="shared" si="33"/>
        <v/>
      </c>
      <c r="DU16" s="25" t="str">
        <f>IF($J16="","",VLOOKUP($J16,IndDomain_Wide!$A$2:$BI$24,33,FALSE))</f>
        <v/>
      </c>
      <c r="DV16" s="25" t="str">
        <f>IF($J16="","", VLOOKUP($J16,Indicator_Wide!$A$2:$BI$24,33,FALSE))</f>
        <v/>
      </c>
      <c r="DW16" s="25" t="str">
        <f t="shared" si="34"/>
        <v/>
      </c>
      <c r="DX16" s="25" t="str">
        <f>IF($J16="","",VLOOKUP($J16,IndDomain_Wide!$A$2:$BI$24,34,FALSE))</f>
        <v/>
      </c>
      <c r="DY16" s="25" t="str">
        <f>IF($J16="","", VLOOKUP($J16,Indicator_Wide!$A$2:$BI$24,34,FALSE))</f>
        <v/>
      </c>
      <c r="DZ16" s="25" t="str">
        <f t="shared" si="35"/>
        <v/>
      </c>
      <c r="EA16" s="25" t="str">
        <f>IF($J16="","",VLOOKUP($J16,IndDomain_Wide!$A$2:$BI$24,35,FALSE))</f>
        <v/>
      </c>
      <c r="EB16" s="25" t="str">
        <f>IF($J16="","", VLOOKUP($J16,Indicator_Wide!$A$2:$BI$24,35,FALSE))</f>
        <v/>
      </c>
      <c r="EC16" s="25" t="str">
        <f t="shared" si="36"/>
        <v/>
      </c>
      <c r="ED16" s="25" t="str">
        <f>IF($J16="","",VLOOKUP($J16,IndDomain_Wide!$A$2:$BI$24,36,FALSE))</f>
        <v/>
      </c>
      <c r="EE16" s="25" t="str">
        <f>IF($J16="","", VLOOKUP($J16,Indicator_Wide!$A$2:$BI$24,36,FALSE))</f>
        <v/>
      </c>
      <c r="EF16" s="25" t="str">
        <f t="shared" si="37"/>
        <v/>
      </c>
      <c r="EG16" s="25" t="str">
        <f>IF($J16="","",VLOOKUP($J16,IndDomain_Wide!$A$2:$BI$24,37,FALSE))</f>
        <v/>
      </c>
      <c r="EH16" s="25" t="str">
        <f>IF($J16="","", VLOOKUP($J16,Indicator_Wide!$A$2:$BI$24,37,FALSE))</f>
        <v/>
      </c>
      <c r="EI16" s="25" t="str">
        <f t="shared" si="38"/>
        <v/>
      </c>
      <c r="EJ16" s="25" t="str">
        <f>IF($J16="","",VLOOKUP($J16,IndDomain_Wide!$A$2:$BI$24,38,FALSE))</f>
        <v/>
      </c>
      <c r="EK16" s="25" t="str">
        <f>IF($J16="","", VLOOKUP($J16,Indicator_Wide!$A$2:$BI$24,38,FALSE))</f>
        <v/>
      </c>
      <c r="EL16" s="25" t="str">
        <f t="shared" si="39"/>
        <v/>
      </c>
      <c r="EM16" s="25" t="str">
        <f>IF($J16="","",VLOOKUP($J16,IndDomain_Wide!$A$2:$BI$24,39,FALSE))</f>
        <v/>
      </c>
      <c r="EN16" s="25" t="str">
        <f>IF($J16="","", VLOOKUP($J16,Indicator_Wide!$A$2:$BI$24,39,FALSE))</f>
        <v/>
      </c>
      <c r="EO16" s="25" t="str">
        <f t="shared" si="40"/>
        <v/>
      </c>
      <c r="EP16" s="25" t="str">
        <f>IF($J16="","",VLOOKUP($J16,IndDomain_Wide!$A$2:$BI$24,40,FALSE))</f>
        <v/>
      </c>
      <c r="EQ16" s="25" t="str">
        <f>IF($J16="","", VLOOKUP($J16,Indicator_Wide!$A$2:$BI$24,40,FALSE))</f>
        <v/>
      </c>
      <c r="ER16" s="25" t="str">
        <f t="shared" si="41"/>
        <v/>
      </c>
      <c r="ES16" s="25" t="str">
        <f>IF($J16="","",VLOOKUP($J16,IndDomain_Wide!$A$2:$BI$24,41,FALSE))</f>
        <v/>
      </c>
      <c r="ET16" s="25" t="str">
        <f>IF($J16="","", VLOOKUP($J16,Indicator_Wide!$A$2:$BI$24,41,FALSE))</f>
        <v/>
      </c>
      <c r="EU16" s="25" t="str">
        <f t="shared" si="42"/>
        <v/>
      </c>
      <c r="EV16" s="25" t="str">
        <f>IF($J16="","",VLOOKUP($J16,IndDomain_Wide!$A$2:$BI$24,42,FALSE))</f>
        <v/>
      </c>
      <c r="EW16" s="25" t="str">
        <f>IF($J16="","", VLOOKUP($J16,Indicator_Wide!$A$2:$BI$24,42,FALSE))</f>
        <v/>
      </c>
      <c r="EX16" s="25" t="str">
        <f t="shared" si="43"/>
        <v/>
      </c>
      <c r="EY16" s="25" t="str">
        <f>IF($J16="","",VLOOKUP($J16,IndDomain_Wide!$A$2:$BI$24,43,FALSE))</f>
        <v/>
      </c>
      <c r="EZ16" s="25" t="str">
        <f>IF($J16="","", VLOOKUP($J16,Indicator_Wide!$A$2:$BI$24,43,FALSE))</f>
        <v/>
      </c>
      <c r="FA16" s="25" t="str">
        <f t="shared" si="44"/>
        <v/>
      </c>
      <c r="FB16" s="25" t="str">
        <f>IF($J16="","",VLOOKUP($J16,IndDomain_Wide!$A$2:$BI$24,44,FALSE))</f>
        <v/>
      </c>
      <c r="FC16" s="25" t="str">
        <f>IF($J16="","", VLOOKUP($J16,Indicator_Wide!$A$2:$BI$24,44,FALSE))</f>
        <v/>
      </c>
      <c r="FD16" s="25" t="str">
        <f t="shared" si="45"/>
        <v/>
      </c>
      <c r="FE16" s="25" t="str">
        <f>IF($J16="","",VLOOKUP($J16,IndDomain_Wide!$A$2:$BI$24,45,FALSE))</f>
        <v/>
      </c>
      <c r="FF16" s="25" t="str">
        <f>IF($J16="","", VLOOKUP($J16,Indicator_Wide!$A$2:$BI$24,45,FALSE))</f>
        <v/>
      </c>
      <c r="FG16" s="25" t="str">
        <f t="shared" si="46"/>
        <v/>
      </c>
      <c r="FH16" s="25" t="str">
        <f>IF($J16="","",VLOOKUP($J16,IndDomain_Wide!$A$2:$BI$24,46,FALSE))</f>
        <v/>
      </c>
      <c r="FI16" s="25" t="str">
        <f>IF($J16="","", VLOOKUP($J16,Indicator_Wide!$A$2:$BI$24,46,FALSE))</f>
        <v/>
      </c>
      <c r="FJ16" s="25" t="str">
        <f t="shared" si="47"/>
        <v/>
      </c>
      <c r="FK16" s="25" t="str">
        <f>IF($J16="","",VLOOKUP($J16,IndDomain_Wide!$A$2:$BI$24,47,FALSE))</f>
        <v/>
      </c>
      <c r="FL16" s="25" t="str">
        <f>IF($J16="","", VLOOKUP($J16,Indicator_Wide!$A$2:$BI$24,47,FALSE))</f>
        <v/>
      </c>
      <c r="FM16" s="25" t="str">
        <f t="shared" si="48"/>
        <v/>
      </c>
      <c r="FN16" s="25" t="str">
        <f>IF($J16="","",VLOOKUP($J16,IndDomain_Wide!$A$2:$BI$24,48,FALSE))</f>
        <v/>
      </c>
      <c r="FO16" s="25" t="str">
        <f>IF($J16="","", VLOOKUP($J16,Indicator_Wide!$A$2:$BI$24,48,FALSE))</f>
        <v/>
      </c>
      <c r="FP16" s="25" t="str">
        <f t="shared" si="49"/>
        <v/>
      </c>
      <c r="FQ16" s="25" t="str">
        <f>IF($J16="","",VLOOKUP($J16,IndDomain_Wide!$A$2:$BI$24,49,FALSE))</f>
        <v/>
      </c>
      <c r="FR16" s="25" t="str">
        <f>IF($J16="","", VLOOKUP($J16,Indicator_Wide!$A$2:$BI$24,49,FALSE))</f>
        <v/>
      </c>
      <c r="FS16" s="25" t="str">
        <f t="shared" si="50"/>
        <v/>
      </c>
      <c r="FT16" s="25" t="str">
        <f>IF($J16="","",VLOOKUP($J16,IndDomain_Wide!$A$2:$BI$24,50,FALSE))</f>
        <v/>
      </c>
      <c r="FU16" s="25" t="str">
        <f>IF($J16="","", VLOOKUP($J16,Indicator_Wide!$A$2:$BI$24,50,FALSE))</f>
        <v/>
      </c>
      <c r="FV16" s="25" t="str">
        <f t="shared" si="51"/>
        <v/>
      </c>
      <c r="FW16" s="25" t="str">
        <f>IF($J16="","",VLOOKUP($J16,IndDomain_Wide!$A$2:$BI$24,51,FALSE))</f>
        <v/>
      </c>
      <c r="FX16" s="25" t="str">
        <f>IF($J16="","", VLOOKUP($J16,Indicator_Wide!$A$2:$BI$24,51,FALSE))</f>
        <v/>
      </c>
      <c r="FY16" s="25" t="str">
        <f t="shared" si="52"/>
        <v/>
      </c>
      <c r="FZ16" s="25" t="str">
        <f>IF($J16="","",VLOOKUP($J16,IndDomain_Wide!$A$2:$BI$24,52,FALSE))</f>
        <v/>
      </c>
      <c r="GA16" s="25" t="str">
        <f>IF($J16="","", VLOOKUP($J16,Indicator_Wide!$A$2:$BI$24,52,FALSE))</f>
        <v/>
      </c>
      <c r="GB16" s="25" t="str">
        <f t="shared" si="53"/>
        <v/>
      </c>
      <c r="GC16" s="25" t="str">
        <f>IF($J16="","",VLOOKUP($J16,IndDomain_Wide!$A$2:$BI$24,53,FALSE))</f>
        <v/>
      </c>
      <c r="GD16" s="25" t="str">
        <f>IF($J16="","", VLOOKUP($J16,Indicator_Wide!$A$2:$BI$24,53,FALSE))</f>
        <v/>
      </c>
      <c r="GE16" s="25" t="str">
        <f t="shared" si="54"/>
        <v/>
      </c>
      <c r="GF16" s="25" t="str">
        <f>IF($J16="","",VLOOKUP($J16,IndDomain_Wide!$A$2:$BI$24,54,FALSE))</f>
        <v/>
      </c>
      <c r="GG16" s="25" t="str">
        <f>IF($J16="","", VLOOKUP($J16,Indicator_Wide!$A$2:$BI$24,54,FALSE))</f>
        <v/>
      </c>
      <c r="GH16" s="25" t="str">
        <f t="shared" si="55"/>
        <v/>
      </c>
      <c r="GI16" s="25" t="str">
        <f>IF($J16="","",VLOOKUP($J16,IndDomain_Wide!$A$2:$BI$24,55,FALSE))</f>
        <v/>
      </c>
      <c r="GJ16" s="25" t="str">
        <f>IF($J16="","", VLOOKUP($J16,Indicator_Wide!$A$2:$BI$24,55,FALSE))</f>
        <v/>
      </c>
      <c r="GK16" s="25" t="str">
        <f t="shared" si="56"/>
        <v/>
      </c>
      <c r="GL16" s="25" t="str">
        <f>IF($J16="","",VLOOKUP($J16,IndDomain_Wide!$A$2:$BI$24,56,FALSE))</f>
        <v/>
      </c>
      <c r="GM16" s="25" t="str">
        <f>IF($J16="","", VLOOKUP($J16,Indicator_Wide!$A$2:$BI$24,56,FALSE))</f>
        <v/>
      </c>
      <c r="GN16" s="25" t="str">
        <f t="shared" si="57"/>
        <v/>
      </c>
      <c r="GO16" s="25" t="str">
        <f>IF($J16="","",VLOOKUP($J16,IndDomain_Wide!$A$2:$BI$24,57,FALSE))</f>
        <v/>
      </c>
      <c r="GP16" s="25" t="str">
        <f>IF($J16="","", VLOOKUP($J16,Indicator_Wide!$A$2:$BI$24,57,FALSE))</f>
        <v/>
      </c>
      <c r="GQ16" s="25" t="str">
        <f t="shared" si="58"/>
        <v/>
      </c>
      <c r="GR16" s="25" t="str">
        <f>IF($J16="","",VLOOKUP($J16,IndDomain_Wide!$A$2:$BI$24,58,FALSE))</f>
        <v/>
      </c>
      <c r="GS16" s="25" t="str">
        <f>IF($J16="","", VLOOKUP($J16,Indicator_Wide!$A$2:$BI$24,58,FALSE))</f>
        <v/>
      </c>
      <c r="GT16" s="25" t="str">
        <f t="shared" si="59"/>
        <v/>
      </c>
      <c r="GU16" s="25" t="str">
        <f>IF($J16="","",VLOOKUP($J16,IndDomain_Wide!$A$2:$BI$24,59,FALSE))</f>
        <v/>
      </c>
      <c r="GV16" s="25" t="str">
        <f>IF($J16="","", VLOOKUP($J16,Indicator_Wide!$A$2:$BI$24,59,FALSE))</f>
        <v/>
      </c>
      <c r="GW16" s="25" t="str">
        <f t="shared" si="60"/>
        <v/>
      </c>
      <c r="GX16" s="25" t="str">
        <f>IF($J16="","",VLOOKUP($J16,IndDomain_Wide!$A$2:$BI$24,60,FALSE))</f>
        <v/>
      </c>
      <c r="GY16" s="25" t="str">
        <f>IF($J16="","", VLOOKUP($J16,Indicator_Wide!$A$2:$BI$24,60,FALSE))</f>
        <v/>
      </c>
      <c r="GZ16" s="25" t="str">
        <f t="shared" si="61"/>
        <v/>
      </c>
      <c r="HA16" s="25" t="str">
        <f>IF($J16="","",VLOOKUP($J16,IndDomain_Wide!$A$2:$BI$24,61,FALSE))</f>
        <v/>
      </c>
      <c r="HB16" s="25" t="str">
        <f>IF($J16="","", VLOOKUP($J16,Indicator_Wide!$A$2:$BI$24,61,FALSE))</f>
        <v/>
      </c>
      <c r="HC16" s="25" t="str">
        <f t="shared" si="62"/>
        <v/>
      </c>
      <c r="HD16" s="25"/>
      <c r="HE16" s="25"/>
    </row>
    <row r="17" spans="1:213" x14ac:dyDescent="0.25">
      <c r="A17" s="24"/>
      <c r="B17" s="25"/>
      <c r="C17" s="25"/>
      <c r="D17" s="25"/>
      <c r="E17" s="25"/>
      <c r="F17" s="25"/>
      <c r="G17" s="25"/>
      <c r="H17" s="25"/>
      <c r="I17" s="25"/>
      <c r="J17" s="25"/>
      <c r="K17" s="25" t="str">
        <f>IF($J17="","", VLOOKUP($J17,Domain_Wide!$A$2:$M$24,2,FALSE))</f>
        <v/>
      </c>
      <c r="L17" s="25" t="str">
        <f>IF($J17="","", VLOOKUP($J17,Domain_Wide!$A$2:$M$24,3,FALSE))</f>
        <v/>
      </c>
      <c r="M17" s="25" t="str">
        <f t="shared" si="63"/>
        <v/>
      </c>
      <c r="N17" s="25" t="str">
        <f>IF($J17="","", VLOOKUP($J17,Domain_Wide!$A$2:$M$24,4,FALSE))</f>
        <v/>
      </c>
      <c r="O17" s="25" t="str">
        <f>IF($J17="","", VLOOKUP($J17,Domain_Wide!$A$2:$M$24,5,FALSE))</f>
        <v/>
      </c>
      <c r="P17" s="25" t="str">
        <f t="shared" si="64"/>
        <v/>
      </c>
      <c r="Q17" s="25" t="str">
        <f>IF($J17="","", VLOOKUP($J17,Domain_Wide!$A$2:$M$24,6,FALSE))</f>
        <v/>
      </c>
      <c r="R17" s="25" t="str">
        <f>IF($J17="","", VLOOKUP($J17,Domain_Wide!$A$2:$M$24,7,FALSE))</f>
        <v/>
      </c>
      <c r="S17" s="25" t="str">
        <f t="shared" si="0"/>
        <v/>
      </c>
      <c r="T17" s="25" t="str">
        <f>IF($J17="","", VLOOKUP($J17,Domain_Wide!$A$2:$M$24,8,FALSE))</f>
        <v/>
      </c>
      <c r="U17" s="25" t="str">
        <f>IF($J17="","", VLOOKUP($J17,Domain_Wide!$A$2:$M$24,9,FALSE))</f>
        <v/>
      </c>
      <c r="V17" s="25" t="str">
        <f t="shared" si="1"/>
        <v/>
      </c>
      <c r="W17" s="25" t="str">
        <f>IF($J17="","", VLOOKUP($J17,Domain_Wide!$A$2:$M$24,10,FALSE))</f>
        <v/>
      </c>
      <c r="X17" s="25" t="str">
        <f>IF($J17="","", VLOOKUP($J17,Domain_Wide!$A$2:$M$24,11,FALSE))</f>
        <v/>
      </c>
      <c r="Y17" s="25" t="str">
        <f t="shared" si="2"/>
        <v/>
      </c>
      <c r="Z17" s="25" t="str">
        <f>IF($J17="","", VLOOKUP($J17,Domain_Wide!$A$2:$M$24,12,FALSE))</f>
        <v/>
      </c>
      <c r="AA17" s="25" t="str">
        <f>IF($J17="","", VLOOKUP($J17,Domain_Wide!$A$2:$M$24,13,FALSE))</f>
        <v/>
      </c>
      <c r="AB17" s="25" t="str">
        <f t="shared" si="3"/>
        <v/>
      </c>
      <c r="AC17" s="25" t="str">
        <f>IF($J17="","", VLOOKUP($J17,Domain_Wide!$A$2:$N$24,14,FALSE))</f>
        <v/>
      </c>
      <c r="AD17" s="25" t="str">
        <f>IF($J17="","", VLOOKUP($J17,Domain_Wide!$A$2:$P$24,15,FALSE))</f>
        <v/>
      </c>
      <c r="AE17" s="25"/>
      <c r="AF17" s="25" t="str">
        <f>IF($J17="","",VLOOKUP($J17,IndDomain_Wide!$A$2:$BI$24,2,FALSE))</f>
        <v/>
      </c>
      <c r="AG17" s="25" t="str">
        <f>IF($J17="","",VLOOKUP($J17,Indicator_Wide!$A$2:$BI$24,2,FALSE))</f>
        <v/>
      </c>
      <c r="AH17" s="25" t="str">
        <f t="shared" si="65"/>
        <v/>
      </c>
      <c r="AI17" s="25" t="str">
        <f>IF($J17="","",VLOOKUP($J17,IndDomain_Wide!$A$2:$BI$24,3,FALSE))</f>
        <v/>
      </c>
      <c r="AJ17" s="25" t="str">
        <f>IF($J17="","", VLOOKUP($J17,Indicator_Wide!$A$2:$BI$24,3,FALSE))</f>
        <v/>
      </c>
      <c r="AK17" s="25" t="str">
        <f t="shared" si="4"/>
        <v/>
      </c>
      <c r="AL17" s="25" t="str">
        <f>IF($J17="","",VLOOKUP($J17,IndDomain_Wide!$A$2:$BI$24,4,FALSE))</f>
        <v/>
      </c>
      <c r="AM17" s="25" t="str">
        <f>IF($J17="","", VLOOKUP($J17,Indicator_Wide!$A$2:$BI$24,4,FALSE))</f>
        <v/>
      </c>
      <c r="AN17" s="25" t="str">
        <f t="shared" si="5"/>
        <v/>
      </c>
      <c r="AO17" s="25" t="str">
        <f>IF($J17="","",VLOOKUP($J17,IndDomain_Wide!$A$2:$BI$24,5,FALSE))</f>
        <v/>
      </c>
      <c r="AP17" s="25" t="str">
        <f>IF($J17="","", VLOOKUP($J17,Indicator_Wide!$A$2:$BI$24,5,FALSE))</f>
        <v/>
      </c>
      <c r="AQ17" s="25" t="str">
        <f t="shared" si="6"/>
        <v/>
      </c>
      <c r="AR17" s="25" t="str">
        <f>IF($J17="","",VLOOKUP($J17,IndDomain_Wide!$A$2:$BI$24,6,FALSE))</f>
        <v/>
      </c>
      <c r="AS17" s="25" t="str">
        <f>IF($J17="","", VLOOKUP($J17,Indicator_Wide!$A$2:$BI$24,6,FALSE))</f>
        <v/>
      </c>
      <c r="AT17" s="25" t="str">
        <f t="shared" si="7"/>
        <v/>
      </c>
      <c r="AU17" s="25" t="str">
        <f>IF($J17="","",VLOOKUP($J17,IndDomain_Wide!$A$2:$BI$24,7,FALSE))</f>
        <v/>
      </c>
      <c r="AV17" s="25" t="str">
        <f>IF($J17="","", VLOOKUP($J17,Indicator_Wide!$A$2:$BI$24,7,FALSE))</f>
        <v/>
      </c>
      <c r="AW17" s="25" t="str">
        <f t="shared" si="8"/>
        <v/>
      </c>
      <c r="AX17" s="25" t="str">
        <f>IF($J17="","",VLOOKUP($J17,IndDomain_Wide!$A$2:$BI$24,8,FALSE))</f>
        <v/>
      </c>
      <c r="AY17" s="25" t="str">
        <f>IF($J17="","", VLOOKUP($J17,Indicator_Wide!$A$2:$BI$24,8,FALSE))</f>
        <v/>
      </c>
      <c r="AZ17" s="25" t="str">
        <f t="shared" si="9"/>
        <v/>
      </c>
      <c r="BA17" s="25" t="str">
        <f>IF($J17="","",VLOOKUP($J17,IndDomain_Wide!$A$2:$BI$26,9,FALSE))</f>
        <v/>
      </c>
      <c r="BB17" s="25" t="str">
        <f>IF($J17="","", VLOOKUP($J17,Indicator_Wide!$A$2:$BI$24,9,FALSE))</f>
        <v/>
      </c>
      <c r="BC17" s="25" t="str">
        <f t="shared" si="10"/>
        <v/>
      </c>
      <c r="BD17" s="25" t="str">
        <f>IF($J17="","",VLOOKUP($J17,IndDomain_Wide!$A$2:$BI$24,10,FALSE))</f>
        <v/>
      </c>
      <c r="BE17" s="25" t="str">
        <f>IF($J17="","", VLOOKUP($J17,Indicator_Wide!$A$2:$BI$24,10,FALSE))</f>
        <v/>
      </c>
      <c r="BF17" s="25" t="str">
        <f t="shared" si="11"/>
        <v/>
      </c>
      <c r="BG17" s="25" t="str">
        <f>IF($J17="","",VLOOKUP($J17,IndDomain_Wide!$A$2:$BI$24,11,FALSE))</f>
        <v/>
      </c>
      <c r="BH17" s="25" t="str">
        <f>IF($J17="","", VLOOKUP($J17,Indicator_Wide!$A$2:$BI$24,11,FALSE))</f>
        <v/>
      </c>
      <c r="BI17" s="25" t="str">
        <f t="shared" si="12"/>
        <v/>
      </c>
      <c r="BJ17" s="25" t="str">
        <f>IF($J17="","",VLOOKUP($J17,IndDomain_Wide!$A$2:$BI$24,12,FALSE))</f>
        <v/>
      </c>
      <c r="BK17" s="25" t="str">
        <f>IF($J17="","", VLOOKUP($J17,Indicator_Wide!$A$2:$BI$24,12,FALSE))</f>
        <v/>
      </c>
      <c r="BL17" s="25" t="str">
        <f t="shared" si="13"/>
        <v/>
      </c>
      <c r="BM17" s="25" t="str">
        <f>IF($J17="","",VLOOKUP($J17,IndDomain_Wide!$A$2:$BI$24,13,FALSE))</f>
        <v/>
      </c>
      <c r="BN17" s="25" t="str">
        <f>IF($J17="","", VLOOKUP($J17,Indicator_Wide!$A$2:$BI$24,13,FALSE))</f>
        <v/>
      </c>
      <c r="BO17" s="25" t="str">
        <f t="shared" si="14"/>
        <v/>
      </c>
      <c r="BP17" s="25" t="str">
        <f>IF($J17="","",VLOOKUP($J17,IndDomain_Wide!$A$2:$BI$24,14,FALSE))</f>
        <v/>
      </c>
      <c r="BQ17" s="25" t="str">
        <f>IF($J17="","", VLOOKUP($J17,Indicator_Wide!$A$2:$BI$24,14,FALSE))</f>
        <v/>
      </c>
      <c r="BR17" s="25" t="str">
        <f t="shared" si="15"/>
        <v/>
      </c>
      <c r="BS17" s="25" t="str">
        <f>IF($J17="","",VLOOKUP($J17,IndDomain_Wide!$A$2:$BI$24,15,FALSE))</f>
        <v/>
      </c>
      <c r="BT17" s="25" t="str">
        <f>IF($J17="","", VLOOKUP($J17,Indicator_Wide!$A$2:$BI$24,15,FALSE))</f>
        <v/>
      </c>
      <c r="BU17" s="25" t="str">
        <f t="shared" si="16"/>
        <v/>
      </c>
      <c r="BV17" s="25" t="str">
        <f>IF($J17="","",VLOOKUP($J17,IndDomain_Wide!$A$2:$BI$24,16,FALSE))</f>
        <v/>
      </c>
      <c r="BW17" s="25" t="str">
        <f>IF($J17="","", VLOOKUP($J17,Indicator_Wide!$A$2:$BI$24,16,FALSE))</f>
        <v/>
      </c>
      <c r="BX17" s="25" t="str">
        <f t="shared" si="17"/>
        <v/>
      </c>
      <c r="BY17" s="25" t="str">
        <f>IF($J17="","",VLOOKUP($J17,IndDomain_Wide!$A$2:$BI$24,17,FALSE))</f>
        <v/>
      </c>
      <c r="BZ17" s="25" t="str">
        <f>IF($J17="","", VLOOKUP($J17,Indicator_Wide!$A$2:$BI$24,17,FALSE))</f>
        <v/>
      </c>
      <c r="CA17" s="25" t="str">
        <f t="shared" si="18"/>
        <v/>
      </c>
      <c r="CB17" s="25" t="str">
        <f>IF($J17="","",VLOOKUP($J17,IndDomain_Wide!$A$2:$BI$24,18,FALSE))</f>
        <v/>
      </c>
      <c r="CC17" s="25" t="str">
        <f>IF($J17="","", VLOOKUP($J17,Indicator_Wide!$A$2:$BI$24,18,FALSE))</f>
        <v/>
      </c>
      <c r="CD17" s="25" t="str">
        <f t="shared" si="19"/>
        <v/>
      </c>
      <c r="CE17" s="25" t="str">
        <f>IF($J17="","",VLOOKUP($J17,IndDomain_Wide!$A$2:$BI$24,19,FALSE))</f>
        <v/>
      </c>
      <c r="CF17" s="25" t="str">
        <f>IF($J17="","", VLOOKUP($J17,Indicator_Wide!$A$2:$BI$24,19,FALSE))</f>
        <v/>
      </c>
      <c r="CG17" s="25" t="str">
        <f t="shared" si="20"/>
        <v/>
      </c>
      <c r="CH17" s="25" t="str">
        <f>IF($J17="","",VLOOKUP($J17,IndDomain_Wide!$A$2:$BI$24,20,FALSE))</f>
        <v/>
      </c>
      <c r="CI17" s="25" t="str">
        <f>IF($J17="","", VLOOKUP($J17,Indicator_Wide!$A$2:$BI$24,20,FALSE))</f>
        <v/>
      </c>
      <c r="CJ17" s="25" t="str">
        <f t="shared" si="21"/>
        <v/>
      </c>
      <c r="CK17" s="25" t="str">
        <f>IF($J17="","",VLOOKUP($J17,IndDomain_Wide!$A$2:$BI$24,21,FALSE))</f>
        <v/>
      </c>
      <c r="CL17" s="25" t="str">
        <f>IF($J17="","", VLOOKUP($J17,Indicator_Wide!$A$2:$BI$24,21,FALSE))</f>
        <v/>
      </c>
      <c r="CM17" s="25" t="str">
        <f t="shared" si="22"/>
        <v/>
      </c>
      <c r="CN17" s="25" t="str">
        <f>IF($J17="","",VLOOKUP($J17,IndDomain_Wide!$A$2:$BI$24,22,FALSE))</f>
        <v/>
      </c>
      <c r="CO17" s="25" t="str">
        <f>IF($J17="","", VLOOKUP($J17,Indicator_Wide!$A$2:$BI$24,22,FALSE))</f>
        <v/>
      </c>
      <c r="CP17" s="25" t="str">
        <f t="shared" si="23"/>
        <v/>
      </c>
      <c r="CQ17" s="25" t="str">
        <f>IF($J17="","",VLOOKUP($J17,IndDomain_Wide!$A$2:$BI$24,23,FALSE))</f>
        <v/>
      </c>
      <c r="CR17" s="25" t="str">
        <f>IF($J17="","", VLOOKUP($J17,Indicator_Wide!$A$2:$BI$24,23,FALSE))</f>
        <v/>
      </c>
      <c r="CS17" s="25" t="str">
        <f t="shared" si="24"/>
        <v/>
      </c>
      <c r="CT17" s="25" t="str">
        <f>IF($J17="","",VLOOKUP($J17,IndDomain_Wide!$A$2:$BI$24,24,FALSE))</f>
        <v/>
      </c>
      <c r="CU17" s="25" t="str">
        <f>IF($J17="","", VLOOKUP($J17,Indicator_Wide!$A$2:$BI$24,24,FALSE))</f>
        <v/>
      </c>
      <c r="CV17" s="25" t="str">
        <f t="shared" si="25"/>
        <v/>
      </c>
      <c r="CW17" s="25" t="str">
        <f>IF($J17="","",VLOOKUP($J17,IndDomain_Wide!$A$2:$BI$24,25,FALSE))</f>
        <v/>
      </c>
      <c r="CX17" s="25" t="str">
        <f>IF($J17="","", VLOOKUP($J17,Indicator_Wide!$A$2:$BI$24,25,FALSE))</f>
        <v/>
      </c>
      <c r="CY17" s="25" t="str">
        <f t="shared" si="26"/>
        <v/>
      </c>
      <c r="CZ17" s="25" t="str">
        <f>IF($J17="","",VLOOKUP($J17,IndDomain_Wide!$A$2:$BI$24,26,FALSE))</f>
        <v/>
      </c>
      <c r="DA17" s="25" t="str">
        <f>IF($J17="","", VLOOKUP($J17,Indicator_Wide!$A$2:$BI$24,26,FALSE))</f>
        <v/>
      </c>
      <c r="DB17" s="25" t="str">
        <f t="shared" si="27"/>
        <v/>
      </c>
      <c r="DC17" s="25" t="str">
        <f>IF($J17="","",VLOOKUP($J17,IndDomain_Wide!$A$2:$BI$24,27,FALSE))</f>
        <v/>
      </c>
      <c r="DD17" s="25" t="str">
        <f>IF($J17="","", VLOOKUP($J17,Indicator_Wide!$A$2:$BI$17,27,FALSE))</f>
        <v/>
      </c>
      <c r="DE17" s="25" t="str">
        <f t="shared" si="28"/>
        <v/>
      </c>
      <c r="DF17" s="25" t="str">
        <f>IF($J17="","",VLOOKUP($J17,IndDomain_Wide!$A$2:$BI$24,28,FALSE))</f>
        <v/>
      </c>
      <c r="DG17" s="25" t="str">
        <f>IF($J17="","", VLOOKUP($J17,Indicator_Wide!$A$2:$BI$17,28,FALSE))</f>
        <v/>
      </c>
      <c r="DH17" s="25" t="str">
        <f t="shared" si="29"/>
        <v/>
      </c>
      <c r="DI17" s="25" t="str">
        <f>IF($J17="","",VLOOKUP($J17,IndDomain_Wide!$A$2:$BI$24,29,FALSE))</f>
        <v/>
      </c>
      <c r="DJ17" s="25" t="str">
        <f>IF($J17="","", VLOOKUP($J17,Indicator_Wide!$A$2:$BI$24,29,FALSE))</f>
        <v/>
      </c>
      <c r="DK17" s="25" t="str">
        <f t="shared" si="30"/>
        <v/>
      </c>
      <c r="DL17" s="25" t="str">
        <f>IF($J17="","",VLOOKUP($J17,IndDomain_Wide!$A$2:$BI$24,30,FALSE))</f>
        <v/>
      </c>
      <c r="DM17" s="25" t="str">
        <f>IF($J17="","", VLOOKUP($J17,Indicator_Wide!$A$2:$BI$24,30,FALSE))</f>
        <v/>
      </c>
      <c r="DN17" s="25" t="str">
        <f t="shared" si="31"/>
        <v/>
      </c>
      <c r="DO17" s="25" t="str">
        <f>IF($J17="","",VLOOKUP($J17,IndDomain_Wide!$A$2:$BI$24,31,FALSE))</f>
        <v/>
      </c>
      <c r="DP17" s="25" t="str">
        <f>IF($J17="","", VLOOKUP($J17,Indicator_Wide!$A$2:$BI$24,31,FALSE))</f>
        <v/>
      </c>
      <c r="DQ17" s="25" t="str">
        <f t="shared" si="32"/>
        <v/>
      </c>
      <c r="DR17" s="25" t="str">
        <f>IF($J17="","",VLOOKUP($J17,IndDomain_Wide!$A$2:$BI$24,32,FALSE))</f>
        <v/>
      </c>
      <c r="DS17" s="25" t="str">
        <f>IF($J17="","", VLOOKUP($J17,Indicator_Wide!$A$2:$BI$24,32,FALSE))</f>
        <v/>
      </c>
      <c r="DT17" s="25" t="str">
        <f t="shared" si="33"/>
        <v/>
      </c>
      <c r="DU17" s="25" t="str">
        <f>IF($J17="","",VLOOKUP($J17,IndDomain_Wide!$A$2:$BI$24,33,FALSE))</f>
        <v/>
      </c>
      <c r="DV17" s="25" t="str">
        <f>IF($J17="","", VLOOKUP($J17,Indicator_Wide!$A$2:$BI$24,33,FALSE))</f>
        <v/>
      </c>
      <c r="DW17" s="25" t="str">
        <f t="shared" si="34"/>
        <v/>
      </c>
      <c r="DX17" s="25" t="str">
        <f>IF($J17="","",VLOOKUP($J17,IndDomain_Wide!$A$2:$BI$24,34,FALSE))</f>
        <v/>
      </c>
      <c r="DY17" s="25" t="str">
        <f>IF($J17="","", VLOOKUP($J17,Indicator_Wide!$A$2:$BI$24,34,FALSE))</f>
        <v/>
      </c>
      <c r="DZ17" s="25" t="str">
        <f t="shared" si="35"/>
        <v/>
      </c>
      <c r="EA17" s="25" t="str">
        <f>IF($J17="","",VLOOKUP($J17,IndDomain_Wide!$A$2:$BI$24,35,FALSE))</f>
        <v/>
      </c>
      <c r="EB17" s="25" t="str">
        <f>IF($J17="","", VLOOKUP($J17,Indicator_Wide!$A$2:$BI$24,35,FALSE))</f>
        <v/>
      </c>
      <c r="EC17" s="25" t="str">
        <f t="shared" si="36"/>
        <v/>
      </c>
      <c r="ED17" s="25" t="str">
        <f>IF($J17="","",VLOOKUP($J17,IndDomain_Wide!$A$2:$BI$24,36,FALSE))</f>
        <v/>
      </c>
      <c r="EE17" s="25" t="str">
        <f>IF($J17="","", VLOOKUP($J17,Indicator_Wide!$A$2:$BI$24,36,FALSE))</f>
        <v/>
      </c>
      <c r="EF17" s="25" t="str">
        <f t="shared" si="37"/>
        <v/>
      </c>
      <c r="EG17" s="25" t="str">
        <f>IF($J17="","",VLOOKUP($J17,IndDomain_Wide!$A$2:$BI$24,37,FALSE))</f>
        <v/>
      </c>
      <c r="EH17" s="25" t="str">
        <f>IF($J17="","", VLOOKUP($J17,Indicator_Wide!$A$2:$BI$24,37,FALSE))</f>
        <v/>
      </c>
      <c r="EI17" s="25" t="str">
        <f t="shared" si="38"/>
        <v/>
      </c>
      <c r="EJ17" s="25" t="str">
        <f>IF($J17="","",VLOOKUP($J17,IndDomain_Wide!$A$2:$BI$24,38,FALSE))</f>
        <v/>
      </c>
      <c r="EK17" s="25" t="str">
        <f>IF($J17="","", VLOOKUP($J17,Indicator_Wide!$A$2:$BI$24,38,FALSE))</f>
        <v/>
      </c>
      <c r="EL17" s="25" t="str">
        <f t="shared" si="39"/>
        <v/>
      </c>
      <c r="EM17" s="25" t="str">
        <f>IF($J17="","",VLOOKUP($J17,IndDomain_Wide!$A$2:$BI$24,39,FALSE))</f>
        <v/>
      </c>
      <c r="EN17" s="25" t="str">
        <f>IF($J17="","", VLOOKUP($J17,Indicator_Wide!$A$2:$BI$24,39,FALSE))</f>
        <v/>
      </c>
      <c r="EO17" s="25" t="str">
        <f t="shared" si="40"/>
        <v/>
      </c>
      <c r="EP17" s="25" t="str">
        <f>IF($J17="","",VLOOKUP($J17,IndDomain_Wide!$A$2:$BI$24,40,FALSE))</f>
        <v/>
      </c>
      <c r="EQ17" s="25" t="str">
        <f>IF($J17="","", VLOOKUP($J17,Indicator_Wide!$A$2:$BI$24,40,FALSE))</f>
        <v/>
      </c>
      <c r="ER17" s="25" t="str">
        <f t="shared" si="41"/>
        <v/>
      </c>
      <c r="ES17" s="25" t="str">
        <f>IF($J17="","",VLOOKUP($J17,IndDomain_Wide!$A$2:$BI$24,41,FALSE))</f>
        <v/>
      </c>
      <c r="ET17" s="25" t="str">
        <f>IF($J17="","", VLOOKUP($J17,Indicator_Wide!$A$2:$BI$24,41,FALSE))</f>
        <v/>
      </c>
      <c r="EU17" s="25" t="str">
        <f t="shared" si="42"/>
        <v/>
      </c>
      <c r="EV17" s="25" t="str">
        <f>IF($J17="","",VLOOKUP($J17,IndDomain_Wide!$A$2:$BI$24,42,FALSE))</f>
        <v/>
      </c>
      <c r="EW17" s="25" t="str">
        <f>IF($J17="","", VLOOKUP($J17,Indicator_Wide!$A$2:$BI$24,42,FALSE))</f>
        <v/>
      </c>
      <c r="EX17" s="25" t="str">
        <f t="shared" si="43"/>
        <v/>
      </c>
      <c r="EY17" s="25" t="str">
        <f>IF($J17="","",VLOOKUP($J17,IndDomain_Wide!$A$2:$BI$24,43,FALSE))</f>
        <v/>
      </c>
      <c r="EZ17" s="25" t="str">
        <f>IF($J17="","", VLOOKUP($J17,Indicator_Wide!$A$2:$BI$24,43,FALSE))</f>
        <v/>
      </c>
      <c r="FA17" s="25" t="str">
        <f t="shared" si="44"/>
        <v/>
      </c>
      <c r="FB17" s="25" t="str">
        <f>IF($J17="","",VLOOKUP($J17,IndDomain_Wide!$A$2:$BI$24,44,FALSE))</f>
        <v/>
      </c>
      <c r="FC17" s="25" t="str">
        <f>IF($J17="","", VLOOKUP($J17,Indicator_Wide!$A$2:$BI$24,44,FALSE))</f>
        <v/>
      </c>
      <c r="FD17" s="25" t="str">
        <f t="shared" si="45"/>
        <v/>
      </c>
      <c r="FE17" s="25" t="str">
        <f>IF($J17="","",VLOOKUP($J17,IndDomain_Wide!$A$2:$BI$24,45,FALSE))</f>
        <v/>
      </c>
      <c r="FF17" s="25" t="str">
        <f>IF($J17="","", VLOOKUP($J17,Indicator_Wide!$A$2:$BI$24,45,FALSE))</f>
        <v/>
      </c>
      <c r="FG17" s="25" t="str">
        <f t="shared" si="46"/>
        <v/>
      </c>
      <c r="FH17" s="25" t="str">
        <f>IF($J17="","",VLOOKUP($J17,IndDomain_Wide!$A$2:$BI$24,46,FALSE))</f>
        <v/>
      </c>
      <c r="FI17" s="25" t="str">
        <f>IF($J17="","", VLOOKUP($J17,Indicator_Wide!$A$2:$BI$24,46,FALSE))</f>
        <v/>
      </c>
      <c r="FJ17" s="25" t="str">
        <f t="shared" si="47"/>
        <v/>
      </c>
      <c r="FK17" s="25" t="str">
        <f>IF($J17="","",VLOOKUP($J17,IndDomain_Wide!$A$2:$BI$24,47,FALSE))</f>
        <v/>
      </c>
      <c r="FL17" s="25" t="str">
        <f>IF($J17="","", VLOOKUP($J17,Indicator_Wide!$A$2:$BI$24,47,FALSE))</f>
        <v/>
      </c>
      <c r="FM17" s="25" t="str">
        <f t="shared" si="48"/>
        <v/>
      </c>
      <c r="FN17" s="25" t="str">
        <f>IF($J17="","",VLOOKUP($J17,IndDomain_Wide!$A$2:$BI$24,48,FALSE))</f>
        <v/>
      </c>
      <c r="FO17" s="25" t="str">
        <f>IF($J17="","", VLOOKUP($J17,Indicator_Wide!$A$2:$BI$24,48,FALSE))</f>
        <v/>
      </c>
      <c r="FP17" s="25" t="str">
        <f t="shared" si="49"/>
        <v/>
      </c>
      <c r="FQ17" s="25" t="str">
        <f>IF($J17="","",VLOOKUP($J17,IndDomain_Wide!$A$2:$BI$24,49,FALSE))</f>
        <v/>
      </c>
      <c r="FR17" s="25" t="str">
        <f>IF($J17="","", VLOOKUP($J17,Indicator_Wide!$A$2:$BI$24,49,FALSE))</f>
        <v/>
      </c>
      <c r="FS17" s="25" t="str">
        <f t="shared" si="50"/>
        <v/>
      </c>
      <c r="FT17" s="25" t="str">
        <f>IF($J17="","",VLOOKUP($J17,IndDomain_Wide!$A$2:$BI$24,50,FALSE))</f>
        <v/>
      </c>
      <c r="FU17" s="25" t="str">
        <f>IF($J17="","", VLOOKUP($J17,Indicator_Wide!$A$2:$BI$24,50,FALSE))</f>
        <v/>
      </c>
      <c r="FV17" s="25" t="str">
        <f t="shared" si="51"/>
        <v/>
      </c>
      <c r="FW17" s="25" t="str">
        <f>IF($J17="","",VLOOKUP($J17,IndDomain_Wide!$A$2:$BI$24,51,FALSE))</f>
        <v/>
      </c>
      <c r="FX17" s="25" t="str">
        <f>IF($J17="","", VLOOKUP($J17,Indicator_Wide!$A$2:$BI$24,51,FALSE))</f>
        <v/>
      </c>
      <c r="FY17" s="25" t="str">
        <f t="shared" si="52"/>
        <v/>
      </c>
      <c r="FZ17" s="25" t="str">
        <f>IF($J17="","",VLOOKUP($J17,IndDomain_Wide!$A$2:$BI$24,52,FALSE))</f>
        <v/>
      </c>
      <c r="GA17" s="25" t="str">
        <f>IF($J17="","", VLOOKUP($J17,Indicator_Wide!$A$2:$BI$24,52,FALSE))</f>
        <v/>
      </c>
      <c r="GB17" s="25" t="str">
        <f t="shared" si="53"/>
        <v/>
      </c>
      <c r="GC17" s="25" t="str">
        <f>IF($J17="","",VLOOKUP($J17,IndDomain_Wide!$A$2:$BI$24,53,FALSE))</f>
        <v/>
      </c>
      <c r="GD17" s="25" t="str">
        <f>IF($J17="","", VLOOKUP($J17,Indicator_Wide!$A$2:$BI$24,53,FALSE))</f>
        <v/>
      </c>
      <c r="GE17" s="25" t="str">
        <f t="shared" si="54"/>
        <v/>
      </c>
      <c r="GF17" s="25" t="str">
        <f>IF($J17="","",VLOOKUP($J17,IndDomain_Wide!$A$2:$BI$24,54,FALSE))</f>
        <v/>
      </c>
      <c r="GG17" s="25" t="str">
        <f>IF($J17="","", VLOOKUP($J17,Indicator_Wide!$A$2:$BI$24,54,FALSE))</f>
        <v/>
      </c>
      <c r="GH17" s="25" t="str">
        <f t="shared" si="55"/>
        <v/>
      </c>
      <c r="GI17" s="25" t="str">
        <f>IF($J17="","",VLOOKUP($J17,IndDomain_Wide!$A$2:$BI$24,55,FALSE))</f>
        <v/>
      </c>
      <c r="GJ17" s="25" t="str">
        <f>IF($J17="","", VLOOKUP($J17,Indicator_Wide!$A$2:$BI$24,55,FALSE))</f>
        <v/>
      </c>
      <c r="GK17" s="25" t="str">
        <f t="shared" si="56"/>
        <v/>
      </c>
      <c r="GL17" s="25" t="str">
        <f>IF($J17="","",VLOOKUP($J17,IndDomain_Wide!$A$2:$BI$24,56,FALSE))</f>
        <v/>
      </c>
      <c r="GM17" s="25" t="str">
        <f>IF($J17="","", VLOOKUP($J17,Indicator_Wide!$A$2:$BI$24,56,FALSE))</f>
        <v/>
      </c>
      <c r="GN17" s="25" t="str">
        <f t="shared" si="57"/>
        <v/>
      </c>
      <c r="GO17" s="25" t="str">
        <f>IF($J17="","",VLOOKUP($J17,IndDomain_Wide!$A$2:$BI$24,57,FALSE))</f>
        <v/>
      </c>
      <c r="GP17" s="25" t="str">
        <f>IF($J17="","", VLOOKUP($J17,Indicator_Wide!$A$2:$BI$24,57,FALSE))</f>
        <v/>
      </c>
      <c r="GQ17" s="25" t="str">
        <f t="shared" si="58"/>
        <v/>
      </c>
      <c r="GR17" s="25" t="str">
        <f>IF($J17="","",VLOOKUP($J17,IndDomain_Wide!$A$2:$BI$24,58,FALSE))</f>
        <v/>
      </c>
      <c r="GS17" s="25" t="str">
        <f>IF($J17="","", VLOOKUP($J17,Indicator_Wide!$A$2:$BI$24,58,FALSE))</f>
        <v/>
      </c>
      <c r="GT17" s="25" t="str">
        <f t="shared" si="59"/>
        <v/>
      </c>
      <c r="GU17" s="25" t="str">
        <f>IF($J17="","",VLOOKUP($J17,IndDomain_Wide!$A$2:$BI$24,59,FALSE))</f>
        <v/>
      </c>
      <c r="GV17" s="25" t="str">
        <f>IF($J17="","", VLOOKUP($J17,Indicator_Wide!$A$2:$BI$24,59,FALSE))</f>
        <v/>
      </c>
      <c r="GW17" s="25" t="str">
        <f t="shared" si="60"/>
        <v/>
      </c>
      <c r="GX17" s="25" t="str">
        <f>IF($J17="","",VLOOKUP($J17,IndDomain_Wide!$A$2:$BI$24,60,FALSE))</f>
        <v/>
      </c>
      <c r="GY17" s="25" t="str">
        <f>IF($J17="","", VLOOKUP($J17,Indicator_Wide!$A$2:$BI$24,60,FALSE))</f>
        <v/>
      </c>
      <c r="GZ17" s="25" t="str">
        <f t="shared" si="61"/>
        <v/>
      </c>
      <c r="HA17" s="25" t="str">
        <f>IF($J17="","",VLOOKUP($J17,IndDomain_Wide!$A$2:$BI$24,61,FALSE))</f>
        <v/>
      </c>
      <c r="HB17" s="25" t="str">
        <f>IF($J17="","", VLOOKUP($J17,Indicator_Wide!$A$2:$BI$24,61,FALSE))</f>
        <v/>
      </c>
      <c r="HC17" s="25" t="str">
        <f t="shared" si="62"/>
        <v/>
      </c>
      <c r="HD17" s="25"/>
      <c r="HE17" s="25"/>
    </row>
    <row r="18" spans="1:213" x14ac:dyDescent="0.25">
      <c r="A18" s="24"/>
      <c r="B18" s="25"/>
      <c r="C18" s="25"/>
      <c r="D18" s="25"/>
      <c r="E18" s="25"/>
      <c r="F18" s="25"/>
      <c r="G18" s="25"/>
      <c r="H18" s="25"/>
      <c r="I18" s="25"/>
      <c r="J18" s="25"/>
      <c r="K18" s="25" t="str">
        <f>IF($J18="","", VLOOKUP($J18,Domain_Wide!$A$2:$M$24,2,FALSE))</f>
        <v/>
      </c>
      <c r="L18" s="25" t="str">
        <f>IF($J18="","", VLOOKUP($J18,Domain_Wide!$A$2:$M$24,3,FALSE))</f>
        <v/>
      </c>
      <c r="M18" s="25" t="str">
        <f t="shared" si="63"/>
        <v/>
      </c>
      <c r="N18" s="25" t="str">
        <f>IF($J18="","", VLOOKUP($J18,Domain_Wide!$A$2:$M$24,4,FALSE))</f>
        <v/>
      </c>
      <c r="O18" s="25" t="str">
        <f>IF($J18="","", VLOOKUP($J18,Domain_Wide!$A$2:$M$24,5,FALSE))</f>
        <v/>
      </c>
      <c r="P18" s="25" t="str">
        <f t="shared" si="64"/>
        <v/>
      </c>
      <c r="Q18" s="25" t="str">
        <f>IF($J18="","", VLOOKUP($J18,Domain_Wide!$A$2:$M$24,6,FALSE))</f>
        <v/>
      </c>
      <c r="R18" s="25" t="str">
        <f>IF($J18="","", VLOOKUP($J18,Domain_Wide!$A$2:$M$24,7,FALSE))</f>
        <v/>
      </c>
      <c r="S18" s="25" t="str">
        <f t="shared" si="0"/>
        <v/>
      </c>
      <c r="T18" s="25" t="str">
        <f>IF($J18="","", VLOOKUP($J18,Domain_Wide!$A$2:$M$24,8,FALSE))</f>
        <v/>
      </c>
      <c r="U18" s="25" t="str">
        <f>IF($J18="","", VLOOKUP($J18,Domain_Wide!$A$2:$M$24,9,FALSE))</f>
        <v/>
      </c>
      <c r="V18" s="25" t="str">
        <f t="shared" si="1"/>
        <v/>
      </c>
      <c r="W18" s="25" t="str">
        <f>IF($J18="","", VLOOKUP($J18,Domain_Wide!$A$2:$M$24,10,FALSE))</f>
        <v/>
      </c>
      <c r="X18" s="25" t="str">
        <f>IF($J18="","", VLOOKUP($J18,Domain_Wide!$A$2:$M$24,11,FALSE))</f>
        <v/>
      </c>
      <c r="Y18" s="25" t="str">
        <f t="shared" si="2"/>
        <v/>
      </c>
      <c r="Z18" s="25" t="str">
        <f>IF($J18="","", VLOOKUP($J18,Domain_Wide!$A$2:$M$24,12,FALSE))</f>
        <v/>
      </c>
      <c r="AA18" s="25" t="str">
        <f>IF($J18="","", VLOOKUP($J18,Domain_Wide!$A$2:$M$24,13,FALSE))</f>
        <v/>
      </c>
      <c r="AB18" s="25" t="str">
        <f t="shared" si="3"/>
        <v/>
      </c>
      <c r="AC18" s="25" t="str">
        <f>IF($J18="","", VLOOKUP($J18,Domain_Wide!$A$2:$N$24,14,FALSE))</f>
        <v/>
      </c>
      <c r="AD18" s="25" t="str">
        <f>IF($J18="","", VLOOKUP($J18,Domain_Wide!$A$2:$P$24,15,FALSE))</f>
        <v/>
      </c>
      <c r="AE18" s="25"/>
      <c r="AF18" s="25" t="str">
        <f>IF($J18="","",VLOOKUP($J18,IndDomain_Wide!$A$2:$BI$24,2,FALSE))</f>
        <v/>
      </c>
      <c r="AG18" s="25" t="str">
        <f>IF($J18="","",VLOOKUP($J18,Indicator_Wide!$A$2:$BI$24,2,FALSE))</f>
        <v/>
      </c>
      <c r="AH18" s="25" t="str">
        <f t="shared" si="65"/>
        <v/>
      </c>
      <c r="AI18" s="25" t="str">
        <f>IF($J18="","",VLOOKUP($J18,IndDomain_Wide!$A$2:$BI$24,3,FALSE))</f>
        <v/>
      </c>
      <c r="AJ18" s="25" t="str">
        <f>IF($J18="","", VLOOKUP($J18,Indicator_Wide!$A$2:$BI$24,3,FALSE))</f>
        <v/>
      </c>
      <c r="AK18" s="25" t="str">
        <f t="shared" si="4"/>
        <v/>
      </c>
      <c r="AL18" s="25" t="str">
        <f>IF($J18="","",VLOOKUP($J18,IndDomain_Wide!$A$2:$BI$24,4,FALSE))</f>
        <v/>
      </c>
      <c r="AM18" s="25" t="str">
        <f>IF($J18="","", VLOOKUP($J18,Indicator_Wide!$A$2:$BI$24,4,FALSE))</f>
        <v/>
      </c>
      <c r="AN18" s="25" t="str">
        <f t="shared" si="5"/>
        <v/>
      </c>
      <c r="AO18" s="25" t="str">
        <f>IF($J18="","",VLOOKUP($J18,IndDomain_Wide!$A$2:$BI$24,5,FALSE))</f>
        <v/>
      </c>
      <c r="AP18" s="25" t="str">
        <f>IF($J18="","", VLOOKUP($J18,Indicator_Wide!$A$2:$BI$24,5,FALSE))</f>
        <v/>
      </c>
      <c r="AQ18" s="25" t="str">
        <f t="shared" si="6"/>
        <v/>
      </c>
      <c r="AR18" s="25" t="str">
        <f>IF($J18="","",VLOOKUP($J18,IndDomain_Wide!$A$2:$BI$24,6,FALSE))</f>
        <v/>
      </c>
      <c r="AS18" s="25" t="str">
        <f>IF($J18="","", VLOOKUP($J18,Indicator_Wide!$A$2:$BI$24,6,FALSE))</f>
        <v/>
      </c>
      <c r="AT18" s="25" t="str">
        <f t="shared" si="7"/>
        <v/>
      </c>
      <c r="AU18" s="25" t="str">
        <f>IF($J18="","",VLOOKUP($J18,IndDomain_Wide!$A$2:$BI$24,7,FALSE))</f>
        <v/>
      </c>
      <c r="AV18" s="25" t="str">
        <f>IF($J18="","", VLOOKUP($J18,Indicator_Wide!$A$2:$BI$24,7,FALSE))</f>
        <v/>
      </c>
      <c r="AW18" s="25" t="str">
        <f t="shared" si="8"/>
        <v/>
      </c>
      <c r="AX18" s="25" t="str">
        <f>IF($J18="","",VLOOKUP($J18,IndDomain_Wide!$A$2:$BI$24,8,FALSE))</f>
        <v/>
      </c>
      <c r="AY18" s="25" t="str">
        <f>IF($J18="","", VLOOKUP($J18,Indicator_Wide!$A$2:$BI$24,8,FALSE))</f>
        <v/>
      </c>
      <c r="AZ18" s="25" t="str">
        <f t="shared" si="9"/>
        <v/>
      </c>
      <c r="BA18" s="25" t="str">
        <f>IF($J18="","",VLOOKUP($J18,IndDomain_Wide!$A$2:$BI$26,9,FALSE))</f>
        <v/>
      </c>
      <c r="BB18" s="25" t="str">
        <f>IF($J18="","", VLOOKUP($J18,Indicator_Wide!$A$2:$BI$24,9,FALSE))</f>
        <v/>
      </c>
      <c r="BC18" s="25" t="str">
        <f t="shared" si="10"/>
        <v/>
      </c>
      <c r="BD18" s="25" t="str">
        <f>IF($J18="","",VLOOKUP($J18,IndDomain_Wide!$A$2:$BI$24,10,FALSE))</f>
        <v/>
      </c>
      <c r="BE18" s="25" t="str">
        <f>IF($J18="","", VLOOKUP($J18,Indicator_Wide!$A$2:$BI$24,10,FALSE))</f>
        <v/>
      </c>
      <c r="BF18" s="25" t="str">
        <f t="shared" si="11"/>
        <v/>
      </c>
      <c r="BG18" s="25" t="str">
        <f>IF($J18="","",VLOOKUP($J18,IndDomain_Wide!$A$2:$BI$24,11,FALSE))</f>
        <v/>
      </c>
      <c r="BH18" s="25" t="str">
        <f>IF($J18="","", VLOOKUP($J18,Indicator_Wide!$A$2:$BI$24,11,FALSE))</f>
        <v/>
      </c>
      <c r="BI18" s="25" t="str">
        <f t="shared" si="12"/>
        <v/>
      </c>
      <c r="BJ18" s="25" t="str">
        <f>IF($J18="","",VLOOKUP($J18,IndDomain_Wide!$A$2:$BI$24,12,FALSE))</f>
        <v/>
      </c>
      <c r="BK18" s="25" t="str">
        <f>IF($J18="","", VLOOKUP($J18,Indicator_Wide!$A$2:$BI$24,12,FALSE))</f>
        <v/>
      </c>
      <c r="BL18" s="25" t="str">
        <f t="shared" si="13"/>
        <v/>
      </c>
      <c r="BM18" s="25" t="str">
        <f>IF($J18="","",VLOOKUP($J18,IndDomain_Wide!$A$2:$BI$24,13,FALSE))</f>
        <v/>
      </c>
      <c r="BN18" s="25" t="str">
        <f>IF($J18="","", VLOOKUP($J18,Indicator_Wide!$A$2:$BI$24,13,FALSE))</f>
        <v/>
      </c>
      <c r="BO18" s="25" t="str">
        <f t="shared" si="14"/>
        <v/>
      </c>
      <c r="BP18" s="25" t="str">
        <f>IF($J18="","",VLOOKUP($J18,IndDomain_Wide!$A$2:$BI$24,14,FALSE))</f>
        <v/>
      </c>
      <c r="BQ18" s="25" t="str">
        <f>IF($J18="","", VLOOKUP($J18,Indicator_Wide!$A$2:$BI$24,14,FALSE))</f>
        <v/>
      </c>
      <c r="BR18" s="25" t="str">
        <f t="shared" si="15"/>
        <v/>
      </c>
      <c r="BS18" s="25" t="str">
        <f>IF($J18="","",VLOOKUP($J18,IndDomain_Wide!$A$2:$BI$24,15,FALSE))</f>
        <v/>
      </c>
      <c r="BT18" s="25" t="str">
        <f>IF($J18="","", VLOOKUP($J18,Indicator_Wide!$A$2:$BI$24,15,FALSE))</f>
        <v/>
      </c>
      <c r="BU18" s="25" t="str">
        <f t="shared" si="16"/>
        <v/>
      </c>
      <c r="BV18" s="25" t="str">
        <f>IF($J18="","",VLOOKUP($J18,IndDomain_Wide!$A$2:$BI$24,16,FALSE))</f>
        <v/>
      </c>
      <c r="BW18" s="25" t="str">
        <f>IF($J18="","", VLOOKUP($J18,Indicator_Wide!$A$2:$BI$24,16,FALSE))</f>
        <v/>
      </c>
      <c r="BX18" s="25" t="str">
        <f t="shared" si="17"/>
        <v/>
      </c>
      <c r="BY18" s="25" t="str">
        <f>IF($J18="","",VLOOKUP($J18,IndDomain_Wide!$A$2:$BI$24,17,FALSE))</f>
        <v/>
      </c>
      <c r="BZ18" s="25" t="str">
        <f>IF($J18="","", VLOOKUP($J18,Indicator_Wide!$A$2:$BI$24,17,FALSE))</f>
        <v/>
      </c>
      <c r="CA18" s="25" t="str">
        <f t="shared" si="18"/>
        <v/>
      </c>
      <c r="CB18" s="25" t="str">
        <f>IF($J18="","",VLOOKUP($J18,IndDomain_Wide!$A$2:$BI$24,18,FALSE))</f>
        <v/>
      </c>
      <c r="CC18" s="25" t="str">
        <f>IF($J18="","", VLOOKUP($J18,Indicator_Wide!$A$2:$BI$24,18,FALSE))</f>
        <v/>
      </c>
      <c r="CD18" s="25" t="str">
        <f t="shared" si="19"/>
        <v/>
      </c>
      <c r="CE18" s="25" t="str">
        <f>IF($J18="","",VLOOKUP($J18,IndDomain_Wide!$A$2:$BI$24,19,FALSE))</f>
        <v/>
      </c>
      <c r="CF18" s="25" t="str">
        <f>IF($J18="","", VLOOKUP($J18,Indicator_Wide!$A$2:$BI$24,19,FALSE))</f>
        <v/>
      </c>
      <c r="CG18" s="25" t="str">
        <f t="shared" si="20"/>
        <v/>
      </c>
      <c r="CH18" s="25" t="str">
        <f>IF($J18="","",VLOOKUP($J18,IndDomain_Wide!$A$2:$BI$24,20,FALSE))</f>
        <v/>
      </c>
      <c r="CI18" s="25" t="str">
        <f>IF($J18="","", VLOOKUP($J18,Indicator_Wide!$A$2:$BI$24,20,FALSE))</f>
        <v/>
      </c>
      <c r="CJ18" s="25" t="str">
        <f t="shared" si="21"/>
        <v/>
      </c>
      <c r="CK18" s="25" t="str">
        <f>IF($J18="","",VLOOKUP($J18,IndDomain_Wide!$A$2:$BI$24,21,FALSE))</f>
        <v/>
      </c>
      <c r="CL18" s="25" t="str">
        <f>IF($J18="","", VLOOKUP($J18,Indicator_Wide!$A$2:$BI$24,21,FALSE))</f>
        <v/>
      </c>
      <c r="CM18" s="25" t="str">
        <f t="shared" si="22"/>
        <v/>
      </c>
      <c r="CN18" s="25" t="str">
        <f>IF($J18="","",VLOOKUP($J18,IndDomain_Wide!$A$2:$BI$24,22,FALSE))</f>
        <v/>
      </c>
      <c r="CO18" s="25" t="str">
        <f>IF($J18="","", VLOOKUP($J18,Indicator_Wide!$A$2:$BI$24,22,FALSE))</f>
        <v/>
      </c>
      <c r="CP18" s="25" t="str">
        <f t="shared" si="23"/>
        <v/>
      </c>
      <c r="CQ18" s="25" t="str">
        <f>IF($J18="","",VLOOKUP($J18,IndDomain_Wide!$A$2:$BI$24,23,FALSE))</f>
        <v/>
      </c>
      <c r="CR18" s="25" t="str">
        <f>IF($J18="","", VLOOKUP($J18,Indicator_Wide!$A$2:$BI$24,23,FALSE))</f>
        <v/>
      </c>
      <c r="CS18" s="25" t="str">
        <f t="shared" si="24"/>
        <v/>
      </c>
      <c r="CT18" s="25" t="str">
        <f>IF($J18="","",VLOOKUP($J18,IndDomain_Wide!$A$2:$BI$24,24,FALSE))</f>
        <v/>
      </c>
      <c r="CU18" s="25" t="str">
        <f>IF($J18="","", VLOOKUP($J18,Indicator_Wide!$A$2:$BI$24,24,FALSE))</f>
        <v/>
      </c>
      <c r="CV18" s="25" t="str">
        <f t="shared" si="25"/>
        <v/>
      </c>
      <c r="CW18" s="25" t="str">
        <f>IF($J18="","",VLOOKUP($J18,IndDomain_Wide!$A$2:$BI$24,25,FALSE))</f>
        <v/>
      </c>
      <c r="CX18" s="25" t="str">
        <f>IF($J18="","", VLOOKUP($J18,Indicator_Wide!$A$2:$BI$24,25,FALSE))</f>
        <v/>
      </c>
      <c r="CY18" s="25" t="str">
        <f t="shared" si="26"/>
        <v/>
      </c>
      <c r="CZ18" s="25" t="str">
        <f>IF($J18="","",VLOOKUP($J18,IndDomain_Wide!$A$2:$BI$24,26,FALSE))</f>
        <v/>
      </c>
      <c r="DA18" s="25" t="str">
        <f>IF($J18="","", VLOOKUP($J18,Indicator_Wide!$A$2:$BI$24,26,FALSE))</f>
        <v/>
      </c>
      <c r="DB18" s="25" t="str">
        <f t="shared" si="27"/>
        <v/>
      </c>
      <c r="DC18" s="25" t="str">
        <f>IF($J18="","",VLOOKUP($J18,IndDomain_Wide!$A$2:$BI$24,27,FALSE))</f>
        <v/>
      </c>
      <c r="DD18" s="25" t="str">
        <f>IF($J18="","", VLOOKUP($J18,Indicator_Wide!$A$2:$BI$17,27,FALSE))</f>
        <v/>
      </c>
      <c r="DE18" s="25" t="str">
        <f t="shared" si="28"/>
        <v/>
      </c>
      <c r="DF18" s="25" t="str">
        <f>IF($J18="","",VLOOKUP($J18,IndDomain_Wide!$A$2:$BI$24,28,FALSE))</f>
        <v/>
      </c>
      <c r="DG18" s="25" t="str">
        <f>IF($J18="","", VLOOKUP($J18,Indicator_Wide!$A$2:$BI$17,28,FALSE))</f>
        <v/>
      </c>
      <c r="DH18" s="25" t="str">
        <f t="shared" si="29"/>
        <v/>
      </c>
      <c r="DI18" s="25" t="str">
        <f>IF($J18="","",VLOOKUP($J18,IndDomain_Wide!$A$2:$BI$24,29,FALSE))</f>
        <v/>
      </c>
      <c r="DJ18" s="25" t="str">
        <f>IF($J18="","", VLOOKUP($J18,Indicator_Wide!$A$2:$BI$24,29,FALSE))</f>
        <v/>
      </c>
      <c r="DK18" s="25" t="str">
        <f t="shared" si="30"/>
        <v/>
      </c>
      <c r="DL18" s="25" t="str">
        <f>IF($J18="","",VLOOKUP($J18,IndDomain_Wide!$A$2:$BI$24,30,FALSE))</f>
        <v/>
      </c>
      <c r="DM18" s="25" t="str">
        <f>IF($J18="","", VLOOKUP($J18,Indicator_Wide!$A$2:$BI$24,30,FALSE))</f>
        <v/>
      </c>
      <c r="DN18" s="25" t="str">
        <f t="shared" si="31"/>
        <v/>
      </c>
      <c r="DO18" s="25" t="str">
        <f>IF($J18="","",VLOOKUP($J18,IndDomain_Wide!$A$2:$BI$24,31,FALSE))</f>
        <v/>
      </c>
      <c r="DP18" s="25" t="str">
        <f>IF($J18="","", VLOOKUP($J18,Indicator_Wide!$A$2:$BI$24,31,FALSE))</f>
        <v/>
      </c>
      <c r="DQ18" s="25" t="str">
        <f t="shared" si="32"/>
        <v/>
      </c>
      <c r="DR18" s="25" t="str">
        <f>IF($J18="","",VLOOKUP($J18,IndDomain_Wide!$A$2:$BI$24,32,FALSE))</f>
        <v/>
      </c>
      <c r="DS18" s="25" t="str">
        <f>IF($J18="","", VLOOKUP($J18,Indicator_Wide!$A$2:$BI$24,32,FALSE))</f>
        <v/>
      </c>
      <c r="DT18" s="25" t="str">
        <f t="shared" si="33"/>
        <v/>
      </c>
      <c r="DU18" s="25" t="str">
        <f>IF($J18="","",VLOOKUP($J18,IndDomain_Wide!$A$2:$BI$24,33,FALSE))</f>
        <v/>
      </c>
      <c r="DV18" s="25" t="str">
        <f>IF($J18="","", VLOOKUP($J18,Indicator_Wide!$A$2:$BI$24,33,FALSE))</f>
        <v/>
      </c>
      <c r="DW18" s="25" t="str">
        <f t="shared" si="34"/>
        <v/>
      </c>
      <c r="DX18" s="25" t="str">
        <f>IF($J18="","",VLOOKUP($J18,IndDomain_Wide!$A$2:$BI$24,34,FALSE))</f>
        <v/>
      </c>
      <c r="DY18" s="25" t="str">
        <f>IF($J18="","", VLOOKUP($J18,Indicator_Wide!$A$2:$BI$24,34,FALSE))</f>
        <v/>
      </c>
      <c r="DZ18" s="25" t="str">
        <f t="shared" si="35"/>
        <v/>
      </c>
      <c r="EA18" s="25" t="str">
        <f>IF($J18="","",VLOOKUP($J18,IndDomain_Wide!$A$2:$BI$24,35,FALSE))</f>
        <v/>
      </c>
      <c r="EB18" s="25" t="str">
        <f>IF($J18="","", VLOOKUP($J18,Indicator_Wide!$A$2:$BI$24,35,FALSE))</f>
        <v/>
      </c>
      <c r="EC18" s="25" t="str">
        <f t="shared" si="36"/>
        <v/>
      </c>
      <c r="ED18" s="25" t="str">
        <f>IF($J18="","",VLOOKUP($J18,IndDomain_Wide!$A$2:$BI$24,36,FALSE))</f>
        <v/>
      </c>
      <c r="EE18" s="25" t="str">
        <f>IF($J18="","", VLOOKUP($J18,Indicator_Wide!$A$2:$BI$24,36,FALSE))</f>
        <v/>
      </c>
      <c r="EF18" s="25" t="str">
        <f t="shared" si="37"/>
        <v/>
      </c>
      <c r="EG18" s="25" t="str">
        <f>IF($J18="","",VLOOKUP($J18,IndDomain_Wide!$A$2:$BI$24,37,FALSE))</f>
        <v/>
      </c>
      <c r="EH18" s="25" t="str">
        <f>IF($J18="","", VLOOKUP($J18,Indicator_Wide!$A$2:$BI$24,37,FALSE))</f>
        <v/>
      </c>
      <c r="EI18" s="25" t="str">
        <f t="shared" si="38"/>
        <v/>
      </c>
      <c r="EJ18" s="25" t="str">
        <f>IF($J18="","",VLOOKUP($J18,IndDomain_Wide!$A$2:$BI$24,38,FALSE))</f>
        <v/>
      </c>
      <c r="EK18" s="25" t="str">
        <f>IF($J18="","", VLOOKUP($J18,Indicator_Wide!$A$2:$BI$24,38,FALSE))</f>
        <v/>
      </c>
      <c r="EL18" s="25" t="str">
        <f t="shared" si="39"/>
        <v/>
      </c>
      <c r="EM18" s="25" t="str">
        <f>IF($J18="","",VLOOKUP($J18,IndDomain_Wide!$A$2:$BI$24,39,FALSE))</f>
        <v/>
      </c>
      <c r="EN18" s="25" t="str">
        <f>IF($J18="","", VLOOKUP($J18,Indicator_Wide!$A$2:$BI$24,39,FALSE))</f>
        <v/>
      </c>
      <c r="EO18" s="25" t="str">
        <f t="shared" si="40"/>
        <v/>
      </c>
      <c r="EP18" s="25" t="str">
        <f>IF($J18="","",VLOOKUP($J18,IndDomain_Wide!$A$2:$BI$24,40,FALSE))</f>
        <v/>
      </c>
      <c r="EQ18" s="25" t="str">
        <f>IF($J18="","", VLOOKUP($J18,Indicator_Wide!$A$2:$BI$24,40,FALSE))</f>
        <v/>
      </c>
      <c r="ER18" s="25" t="str">
        <f t="shared" si="41"/>
        <v/>
      </c>
      <c r="ES18" s="25" t="str">
        <f>IF($J18="","",VLOOKUP($J18,IndDomain_Wide!$A$2:$BI$24,41,FALSE))</f>
        <v/>
      </c>
      <c r="ET18" s="25" t="str">
        <f>IF($J18="","", VLOOKUP($J18,Indicator_Wide!$A$2:$BI$24,41,FALSE))</f>
        <v/>
      </c>
      <c r="EU18" s="25" t="str">
        <f t="shared" si="42"/>
        <v/>
      </c>
      <c r="EV18" s="25" t="str">
        <f>IF($J18="","",VLOOKUP($J18,IndDomain_Wide!$A$2:$BI$24,42,FALSE))</f>
        <v/>
      </c>
      <c r="EW18" s="25" t="str">
        <f>IF($J18="","", VLOOKUP($J18,Indicator_Wide!$A$2:$BI$24,42,FALSE))</f>
        <v/>
      </c>
      <c r="EX18" s="25" t="str">
        <f t="shared" si="43"/>
        <v/>
      </c>
      <c r="EY18" s="25" t="str">
        <f>IF($J18="","",VLOOKUP($J18,IndDomain_Wide!$A$2:$BI$24,43,FALSE))</f>
        <v/>
      </c>
      <c r="EZ18" s="25" t="str">
        <f>IF($J18="","", VLOOKUP($J18,Indicator_Wide!$A$2:$BI$24,43,FALSE))</f>
        <v/>
      </c>
      <c r="FA18" s="25" t="str">
        <f t="shared" si="44"/>
        <v/>
      </c>
      <c r="FB18" s="25" t="str">
        <f>IF($J18="","",VLOOKUP($J18,IndDomain_Wide!$A$2:$BI$24,44,FALSE))</f>
        <v/>
      </c>
      <c r="FC18" s="25" t="str">
        <f>IF($J18="","", VLOOKUP($J18,Indicator_Wide!$A$2:$BI$24,44,FALSE))</f>
        <v/>
      </c>
      <c r="FD18" s="25" t="str">
        <f t="shared" si="45"/>
        <v/>
      </c>
      <c r="FE18" s="25" t="str">
        <f>IF($J18="","",VLOOKUP($J18,IndDomain_Wide!$A$2:$BI$24,45,FALSE))</f>
        <v/>
      </c>
      <c r="FF18" s="25" t="str">
        <f>IF($J18="","", VLOOKUP($J18,Indicator_Wide!$A$2:$BI$24,45,FALSE))</f>
        <v/>
      </c>
      <c r="FG18" s="25" t="str">
        <f t="shared" si="46"/>
        <v/>
      </c>
      <c r="FH18" s="25" t="str">
        <f>IF($J18="","",VLOOKUP($J18,IndDomain_Wide!$A$2:$BI$24,46,FALSE))</f>
        <v/>
      </c>
      <c r="FI18" s="25" t="str">
        <f>IF($J18="","", VLOOKUP($J18,Indicator_Wide!$A$2:$BI$24,46,FALSE))</f>
        <v/>
      </c>
      <c r="FJ18" s="25" t="str">
        <f t="shared" si="47"/>
        <v/>
      </c>
      <c r="FK18" s="25" t="str">
        <f>IF($J18="","",VLOOKUP($J18,IndDomain_Wide!$A$2:$BI$24,47,FALSE))</f>
        <v/>
      </c>
      <c r="FL18" s="25" t="str">
        <f>IF($J18="","", VLOOKUP($J18,Indicator_Wide!$A$2:$BI$24,47,FALSE))</f>
        <v/>
      </c>
      <c r="FM18" s="25" t="str">
        <f t="shared" si="48"/>
        <v/>
      </c>
      <c r="FN18" s="25" t="str">
        <f>IF($J18="","",VLOOKUP($J18,IndDomain_Wide!$A$2:$BI$24,48,FALSE))</f>
        <v/>
      </c>
      <c r="FO18" s="25" t="str">
        <f>IF($J18="","", VLOOKUP($J18,Indicator_Wide!$A$2:$BI$24,48,FALSE))</f>
        <v/>
      </c>
      <c r="FP18" s="25" t="str">
        <f t="shared" si="49"/>
        <v/>
      </c>
      <c r="FQ18" s="25" t="str">
        <f>IF($J18="","",VLOOKUP($J18,IndDomain_Wide!$A$2:$BI$24,49,FALSE))</f>
        <v/>
      </c>
      <c r="FR18" s="25" t="str">
        <f>IF($J18="","", VLOOKUP($J18,Indicator_Wide!$A$2:$BI$24,49,FALSE))</f>
        <v/>
      </c>
      <c r="FS18" s="25" t="str">
        <f t="shared" si="50"/>
        <v/>
      </c>
      <c r="FT18" s="25" t="str">
        <f>IF($J18="","",VLOOKUP($J18,IndDomain_Wide!$A$2:$BI$24,50,FALSE))</f>
        <v/>
      </c>
      <c r="FU18" s="25" t="str">
        <f>IF($J18="","", VLOOKUP($J18,Indicator_Wide!$A$2:$BI$24,50,FALSE))</f>
        <v/>
      </c>
      <c r="FV18" s="25" t="str">
        <f t="shared" si="51"/>
        <v/>
      </c>
      <c r="FW18" s="25" t="str">
        <f>IF($J18="","",VLOOKUP($J18,IndDomain_Wide!$A$2:$BI$24,51,FALSE))</f>
        <v/>
      </c>
      <c r="FX18" s="25" t="str">
        <f>IF($J18="","", VLOOKUP($J18,Indicator_Wide!$A$2:$BI$24,51,FALSE))</f>
        <v/>
      </c>
      <c r="FY18" s="25" t="str">
        <f t="shared" si="52"/>
        <v/>
      </c>
      <c r="FZ18" s="25" t="str">
        <f>IF($J18="","",VLOOKUP($J18,IndDomain_Wide!$A$2:$BI$24,52,FALSE))</f>
        <v/>
      </c>
      <c r="GA18" s="25" t="str">
        <f>IF($J18="","", VLOOKUP($J18,Indicator_Wide!$A$2:$BI$24,52,FALSE))</f>
        <v/>
      </c>
      <c r="GB18" s="25" t="str">
        <f t="shared" si="53"/>
        <v/>
      </c>
      <c r="GC18" s="25" t="str">
        <f>IF($J18="","",VLOOKUP($J18,IndDomain_Wide!$A$2:$BI$24,53,FALSE))</f>
        <v/>
      </c>
      <c r="GD18" s="25" t="str">
        <f>IF($J18="","", VLOOKUP($J18,Indicator_Wide!$A$2:$BI$24,53,FALSE))</f>
        <v/>
      </c>
      <c r="GE18" s="25" t="str">
        <f t="shared" si="54"/>
        <v/>
      </c>
      <c r="GF18" s="25" t="str">
        <f>IF($J18="","",VLOOKUP($J18,IndDomain_Wide!$A$2:$BI$24,54,FALSE))</f>
        <v/>
      </c>
      <c r="GG18" s="25" t="str">
        <f>IF($J18="","", VLOOKUP($J18,Indicator_Wide!$A$2:$BI$24,54,FALSE))</f>
        <v/>
      </c>
      <c r="GH18" s="25" t="str">
        <f t="shared" si="55"/>
        <v/>
      </c>
      <c r="GI18" s="25" t="str">
        <f>IF($J18="","",VLOOKUP($J18,IndDomain_Wide!$A$2:$BI$24,55,FALSE))</f>
        <v/>
      </c>
      <c r="GJ18" s="25" t="str">
        <f>IF($J18="","", VLOOKUP($J18,Indicator_Wide!$A$2:$BI$24,55,FALSE))</f>
        <v/>
      </c>
      <c r="GK18" s="25" t="str">
        <f t="shared" si="56"/>
        <v/>
      </c>
      <c r="GL18" s="25" t="str">
        <f>IF($J18="","",VLOOKUP($J18,IndDomain_Wide!$A$2:$BI$24,56,FALSE))</f>
        <v/>
      </c>
      <c r="GM18" s="25" t="str">
        <f>IF($J18="","", VLOOKUP($J18,Indicator_Wide!$A$2:$BI$24,56,FALSE))</f>
        <v/>
      </c>
      <c r="GN18" s="25" t="str">
        <f t="shared" si="57"/>
        <v/>
      </c>
      <c r="GO18" s="25" t="str">
        <f>IF($J18="","",VLOOKUP($J18,IndDomain_Wide!$A$2:$BI$24,57,FALSE))</f>
        <v/>
      </c>
      <c r="GP18" s="25" t="str">
        <f>IF($J18="","", VLOOKUP($J18,Indicator_Wide!$A$2:$BI$24,57,FALSE))</f>
        <v/>
      </c>
      <c r="GQ18" s="25" t="str">
        <f t="shared" si="58"/>
        <v/>
      </c>
      <c r="GR18" s="25" t="str">
        <f>IF($J18="","",VLOOKUP($J18,IndDomain_Wide!$A$2:$BI$24,58,FALSE))</f>
        <v/>
      </c>
      <c r="GS18" s="25" t="str">
        <f>IF($J18="","", VLOOKUP($J18,Indicator_Wide!$A$2:$BI$24,58,FALSE))</f>
        <v/>
      </c>
      <c r="GT18" s="25" t="str">
        <f t="shared" si="59"/>
        <v/>
      </c>
      <c r="GU18" s="25" t="str">
        <f>IF($J18="","",VLOOKUP($J18,IndDomain_Wide!$A$2:$BI$24,59,FALSE))</f>
        <v/>
      </c>
      <c r="GV18" s="25" t="str">
        <f>IF($J18="","", VLOOKUP($J18,Indicator_Wide!$A$2:$BI$24,59,FALSE))</f>
        <v/>
      </c>
      <c r="GW18" s="25" t="str">
        <f t="shared" si="60"/>
        <v/>
      </c>
      <c r="GX18" s="25" t="str">
        <f>IF($J18="","",VLOOKUP($J18,IndDomain_Wide!$A$2:$BI$24,60,FALSE))</f>
        <v/>
      </c>
      <c r="GY18" s="25" t="str">
        <f>IF($J18="","", VLOOKUP($J18,Indicator_Wide!$A$2:$BI$24,60,FALSE))</f>
        <v/>
      </c>
      <c r="GZ18" s="25" t="str">
        <f t="shared" si="61"/>
        <v/>
      </c>
      <c r="HA18" s="25" t="str">
        <f>IF($J18="","",VLOOKUP($J18,IndDomain_Wide!$A$2:$BI$24,61,FALSE))</f>
        <v/>
      </c>
      <c r="HB18" s="25" t="str">
        <f>IF($J18="","", VLOOKUP($J18,Indicator_Wide!$A$2:$BI$24,61,FALSE))</f>
        <v/>
      </c>
      <c r="HC18" s="25" t="str">
        <f t="shared" si="62"/>
        <v/>
      </c>
      <c r="HD18" s="25"/>
      <c r="HE18" s="25"/>
    </row>
    <row r="19" spans="1:213" x14ac:dyDescent="0.25">
      <c r="A19" s="24"/>
      <c r="B19" s="25"/>
      <c r="C19" s="25"/>
      <c r="D19" s="25"/>
      <c r="E19" s="25"/>
      <c r="F19" s="25"/>
      <c r="G19" s="25"/>
      <c r="H19" s="25"/>
      <c r="I19" s="25"/>
      <c r="J19" s="25"/>
      <c r="K19" s="25" t="str">
        <f>IF($J19="","", VLOOKUP($J19,Domain_Wide!$A$2:$M$24,2,FALSE))</f>
        <v/>
      </c>
      <c r="L19" s="25" t="str">
        <f>IF($J19="","", VLOOKUP($J19,Domain_Wide!$A$2:$M$24,3,FALSE))</f>
        <v/>
      </c>
      <c r="M19" s="25" t="str">
        <f t="shared" si="63"/>
        <v/>
      </c>
      <c r="N19" s="25" t="str">
        <f>IF($J19="","", VLOOKUP($J19,Domain_Wide!$A$2:$M$24,4,FALSE))</f>
        <v/>
      </c>
      <c r="O19" s="25" t="str">
        <f>IF($J19="","", VLOOKUP($J19,Domain_Wide!$A$2:$M$24,5,FALSE))</f>
        <v/>
      </c>
      <c r="P19" s="25" t="str">
        <f t="shared" si="64"/>
        <v/>
      </c>
      <c r="Q19" s="25" t="str">
        <f>IF($J19="","", VLOOKUP($J19,Domain_Wide!$A$2:$M$24,6,FALSE))</f>
        <v/>
      </c>
      <c r="R19" s="25" t="str">
        <f>IF($J19="","", VLOOKUP($J19,Domain_Wide!$A$2:$M$24,7,FALSE))</f>
        <v/>
      </c>
      <c r="S19" s="25" t="str">
        <f t="shared" si="0"/>
        <v/>
      </c>
      <c r="T19" s="25" t="str">
        <f>IF($J19="","", VLOOKUP($J19,Domain_Wide!$A$2:$M$24,8,FALSE))</f>
        <v/>
      </c>
      <c r="U19" s="25" t="str">
        <f>IF($J19="","", VLOOKUP($J19,Domain_Wide!$A$2:$M$24,9,FALSE))</f>
        <v/>
      </c>
      <c r="V19" s="25" t="str">
        <f t="shared" si="1"/>
        <v/>
      </c>
      <c r="W19" s="25" t="str">
        <f>IF($J19="","", VLOOKUP($J19,Domain_Wide!$A$2:$M$24,10,FALSE))</f>
        <v/>
      </c>
      <c r="X19" s="25" t="str">
        <f>IF($J19="","", VLOOKUP($J19,Domain_Wide!$A$2:$M$24,11,FALSE))</f>
        <v/>
      </c>
      <c r="Y19" s="25" t="str">
        <f t="shared" si="2"/>
        <v/>
      </c>
      <c r="Z19" s="25" t="str">
        <f>IF($J19="","", VLOOKUP($J19,Domain_Wide!$A$2:$M$24,12,FALSE))</f>
        <v/>
      </c>
      <c r="AA19" s="25" t="str">
        <f>IF($J19="","", VLOOKUP($J19,Domain_Wide!$A$2:$M$24,13,FALSE))</f>
        <v/>
      </c>
      <c r="AB19" s="25" t="str">
        <f t="shared" si="3"/>
        <v/>
      </c>
      <c r="AC19" s="25" t="str">
        <f>IF($J19="","", VLOOKUP($J19,Domain_Wide!$A$2:$N$24,14,FALSE))</f>
        <v/>
      </c>
      <c r="AD19" s="25" t="str">
        <f>IF($J19="","", VLOOKUP($J19,Domain_Wide!$A$2:$P$24,15,FALSE))</f>
        <v/>
      </c>
      <c r="AE19" s="25"/>
      <c r="AF19" s="25" t="str">
        <f>IF($J19="","",VLOOKUP($J19,IndDomain_Wide!$A$2:$BI$24,2,FALSE))</f>
        <v/>
      </c>
      <c r="AG19" s="25" t="str">
        <f>IF($J19="","",VLOOKUP($J19,Indicator_Wide!$A$2:$BI$24,2,FALSE))</f>
        <v/>
      </c>
      <c r="AH19" s="25" t="str">
        <f t="shared" si="65"/>
        <v/>
      </c>
      <c r="AI19" s="25" t="str">
        <f>IF($J19="","",VLOOKUP($J19,IndDomain_Wide!$A$2:$BI$24,3,FALSE))</f>
        <v/>
      </c>
      <c r="AJ19" s="25" t="str">
        <f>IF($J19="","", VLOOKUP($J19,Indicator_Wide!$A$2:$BI$24,3,FALSE))</f>
        <v/>
      </c>
      <c r="AK19" s="25" t="str">
        <f t="shared" si="4"/>
        <v/>
      </c>
      <c r="AL19" s="25" t="str">
        <f>IF($J19="","",VLOOKUP($J19,IndDomain_Wide!$A$2:$BI$24,4,FALSE))</f>
        <v/>
      </c>
      <c r="AM19" s="25" t="str">
        <f>IF($J19="","", VLOOKUP($J19,Indicator_Wide!$A$2:$BI$24,4,FALSE))</f>
        <v/>
      </c>
      <c r="AN19" s="25" t="str">
        <f t="shared" si="5"/>
        <v/>
      </c>
      <c r="AO19" s="25" t="str">
        <f>IF($J19="","",VLOOKUP($J19,IndDomain_Wide!$A$2:$BI$24,5,FALSE))</f>
        <v/>
      </c>
      <c r="AP19" s="25" t="str">
        <f>IF($J19="","", VLOOKUP($J19,Indicator_Wide!$A$2:$BI$24,5,FALSE))</f>
        <v/>
      </c>
      <c r="AQ19" s="25" t="str">
        <f t="shared" si="6"/>
        <v/>
      </c>
      <c r="AR19" s="25" t="str">
        <f>IF($J19="","",VLOOKUP($J19,IndDomain_Wide!$A$2:$BI$24,6,FALSE))</f>
        <v/>
      </c>
      <c r="AS19" s="25" t="str">
        <f>IF($J19="","", VLOOKUP($J19,Indicator_Wide!$A$2:$BI$24,6,FALSE))</f>
        <v/>
      </c>
      <c r="AT19" s="25" t="str">
        <f t="shared" si="7"/>
        <v/>
      </c>
      <c r="AU19" s="25" t="str">
        <f>IF($J19="","",VLOOKUP($J19,IndDomain_Wide!$A$2:$BI$24,7,FALSE))</f>
        <v/>
      </c>
      <c r="AV19" s="25" t="str">
        <f>IF($J19="","", VLOOKUP($J19,Indicator_Wide!$A$2:$BI$24,7,FALSE))</f>
        <v/>
      </c>
      <c r="AW19" s="25" t="str">
        <f t="shared" si="8"/>
        <v/>
      </c>
      <c r="AX19" s="25" t="str">
        <f>IF($J19="","",VLOOKUP($J19,IndDomain_Wide!$A$2:$BI$24,8,FALSE))</f>
        <v/>
      </c>
      <c r="AY19" s="25" t="str">
        <f>IF($J19="","", VLOOKUP($J19,Indicator_Wide!$A$2:$BI$24,8,FALSE))</f>
        <v/>
      </c>
      <c r="AZ19" s="25" t="str">
        <f t="shared" si="9"/>
        <v/>
      </c>
      <c r="BA19" s="25" t="str">
        <f>IF($J19="","",VLOOKUP($J19,IndDomain_Wide!$A$2:$BI$26,9,FALSE))</f>
        <v/>
      </c>
      <c r="BB19" s="25" t="str">
        <f>IF($J19="","", VLOOKUP($J19,Indicator_Wide!$A$2:$BI$24,9,FALSE))</f>
        <v/>
      </c>
      <c r="BC19" s="25" t="str">
        <f t="shared" si="10"/>
        <v/>
      </c>
      <c r="BD19" s="25" t="str">
        <f>IF($J19="","",VLOOKUP($J19,IndDomain_Wide!$A$2:$BI$24,10,FALSE))</f>
        <v/>
      </c>
      <c r="BE19" s="25" t="str">
        <f>IF($J19="","", VLOOKUP($J19,Indicator_Wide!$A$2:$BI$24,10,FALSE))</f>
        <v/>
      </c>
      <c r="BF19" s="25" t="str">
        <f t="shared" si="11"/>
        <v/>
      </c>
      <c r="BG19" s="25" t="str">
        <f>IF($J19="","",VLOOKUP($J19,IndDomain_Wide!$A$2:$BI$24,11,FALSE))</f>
        <v/>
      </c>
      <c r="BH19" s="25" t="str">
        <f>IF($J19="","", VLOOKUP($J19,Indicator_Wide!$A$2:$BI$24,11,FALSE))</f>
        <v/>
      </c>
      <c r="BI19" s="25" t="str">
        <f t="shared" si="12"/>
        <v/>
      </c>
      <c r="BJ19" s="25" t="str">
        <f>IF($J19="","",VLOOKUP($J19,IndDomain_Wide!$A$2:$BI$24,12,FALSE))</f>
        <v/>
      </c>
      <c r="BK19" s="25" t="str">
        <f>IF($J19="","", VLOOKUP($J19,Indicator_Wide!$A$2:$BI$24,12,FALSE))</f>
        <v/>
      </c>
      <c r="BL19" s="25" t="str">
        <f t="shared" si="13"/>
        <v/>
      </c>
      <c r="BM19" s="25" t="str">
        <f>IF($J19="","",VLOOKUP($J19,IndDomain_Wide!$A$2:$BI$24,13,FALSE))</f>
        <v/>
      </c>
      <c r="BN19" s="25" t="str">
        <f>IF($J19="","", VLOOKUP($J19,Indicator_Wide!$A$2:$BI$24,13,FALSE))</f>
        <v/>
      </c>
      <c r="BO19" s="25" t="str">
        <f t="shared" si="14"/>
        <v/>
      </c>
      <c r="BP19" s="25" t="str">
        <f>IF($J19="","",VLOOKUP($J19,IndDomain_Wide!$A$2:$BI$24,14,FALSE))</f>
        <v/>
      </c>
      <c r="BQ19" s="25" t="str">
        <f>IF($J19="","", VLOOKUP($J19,Indicator_Wide!$A$2:$BI$24,14,FALSE))</f>
        <v/>
      </c>
      <c r="BR19" s="25" t="str">
        <f t="shared" si="15"/>
        <v/>
      </c>
      <c r="BS19" s="25" t="str">
        <f>IF($J19="","",VLOOKUP($J19,IndDomain_Wide!$A$2:$BI$24,15,FALSE))</f>
        <v/>
      </c>
      <c r="BT19" s="25" t="str">
        <f>IF($J19="","", VLOOKUP($J19,Indicator_Wide!$A$2:$BI$24,15,FALSE))</f>
        <v/>
      </c>
      <c r="BU19" s="25" t="str">
        <f t="shared" si="16"/>
        <v/>
      </c>
      <c r="BV19" s="25" t="str">
        <f>IF($J19="","",VLOOKUP($J19,IndDomain_Wide!$A$2:$BI$24,16,FALSE))</f>
        <v/>
      </c>
      <c r="BW19" s="25" t="str">
        <f>IF($J19="","", VLOOKUP($J19,Indicator_Wide!$A$2:$BI$24,16,FALSE))</f>
        <v/>
      </c>
      <c r="BX19" s="25" t="str">
        <f t="shared" si="17"/>
        <v/>
      </c>
      <c r="BY19" s="25" t="str">
        <f>IF($J19="","",VLOOKUP($J19,IndDomain_Wide!$A$2:$BI$24,17,FALSE))</f>
        <v/>
      </c>
      <c r="BZ19" s="25" t="str">
        <f>IF($J19="","", VLOOKUP($J19,Indicator_Wide!$A$2:$BI$24,17,FALSE))</f>
        <v/>
      </c>
      <c r="CA19" s="25" t="str">
        <f t="shared" si="18"/>
        <v/>
      </c>
      <c r="CB19" s="25" t="str">
        <f>IF($J19="","",VLOOKUP($J19,IndDomain_Wide!$A$2:$BI$24,18,FALSE))</f>
        <v/>
      </c>
      <c r="CC19" s="25" t="str">
        <f>IF($J19="","", VLOOKUP($J19,Indicator_Wide!$A$2:$BI$24,18,FALSE))</f>
        <v/>
      </c>
      <c r="CD19" s="25" t="str">
        <f t="shared" si="19"/>
        <v/>
      </c>
      <c r="CE19" s="25" t="str">
        <f>IF($J19="","",VLOOKUP($J19,IndDomain_Wide!$A$2:$BI$24,19,FALSE))</f>
        <v/>
      </c>
      <c r="CF19" s="25" t="str">
        <f>IF($J19="","", VLOOKUP($J19,Indicator_Wide!$A$2:$BI$24,19,FALSE))</f>
        <v/>
      </c>
      <c r="CG19" s="25" t="str">
        <f t="shared" si="20"/>
        <v/>
      </c>
      <c r="CH19" s="25" t="str">
        <f>IF($J19="","",VLOOKUP($J19,IndDomain_Wide!$A$2:$BI$24,20,FALSE))</f>
        <v/>
      </c>
      <c r="CI19" s="25" t="str">
        <f>IF($J19="","", VLOOKUP($J19,Indicator_Wide!$A$2:$BI$24,20,FALSE))</f>
        <v/>
      </c>
      <c r="CJ19" s="25" t="str">
        <f t="shared" si="21"/>
        <v/>
      </c>
      <c r="CK19" s="25" t="str">
        <f>IF($J19="","",VLOOKUP($J19,IndDomain_Wide!$A$2:$BI$24,21,FALSE))</f>
        <v/>
      </c>
      <c r="CL19" s="25" t="str">
        <f>IF($J19="","", VLOOKUP($J19,Indicator_Wide!$A$2:$BI$24,21,FALSE))</f>
        <v/>
      </c>
      <c r="CM19" s="25" t="str">
        <f t="shared" si="22"/>
        <v/>
      </c>
      <c r="CN19" s="25" t="str">
        <f>IF($J19="","",VLOOKUP($J19,IndDomain_Wide!$A$2:$BI$24,22,FALSE))</f>
        <v/>
      </c>
      <c r="CO19" s="25" t="str">
        <f>IF($J19="","", VLOOKUP($J19,Indicator_Wide!$A$2:$BI$24,22,FALSE))</f>
        <v/>
      </c>
      <c r="CP19" s="25" t="str">
        <f t="shared" si="23"/>
        <v/>
      </c>
      <c r="CQ19" s="25" t="str">
        <f>IF($J19="","",VLOOKUP($J19,IndDomain_Wide!$A$2:$BI$24,23,FALSE))</f>
        <v/>
      </c>
      <c r="CR19" s="25" t="str">
        <f>IF($J19="","", VLOOKUP($J19,Indicator_Wide!$A$2:$BI$24,23,FALSE))</f>
        <v/>
      </c>
      <c r="CS19" s="25" t="str">
        <f t="shared" si="24"/>
        <v/>
      </c>
      <c r="CT19" s="25" t="str">
        <f>IF($J19="","",VLOOKUP($J19,IndDomain_Wide!$A$2:$BI$24,24,FALSE))</f>
        <v/>
      </c>
      <c r="CU19" s="25" t="str">
        <f>IF($J19="","", VLOOKUP($J19,Indicator_Wide!$A$2:$BI$24,24,FALSE))</f>
        <v/>
      </c>
      <c r="CV19" s="25" t="str">
        <f t="shared" si="25"/>
        <v/>
      </c>
      <c r="CW19" s="25" t="str">
        <f>IF($J19="","",VLOOKUP($J19,IndDomain_Wide!$A$2:$BI$24,25,FALSE))</f>
        <v/>
      </c>
      <c r="CX19" s="25" t="str">
        <f>IF($J19="","", VLOOKUP($J19,Indicator_Wide!$A$2:$BI$24,25,FALSE))</f>
        <v/>
      </c>
      <c r="CY19" s="25" t="str">
        <f t="shared" si="26"/>
        <v/>
      </c>
      <c r="CZ19" s="25" t="str">
        <f>IF($J19="","",VLOOKUP($J19,IndDomain_Wide!$A$2:$BI$24,26,FALSE))</f>
        <v/>
      </c>
      <c r="DA19" s="25" t="str">
        <f>IF($J19="","", VLOOKUP($J19,Indicator_Wide!$A$2:$BI$24,26,FALSE))</f>
        <v/>
      </c>
      <c r="DB19" s="25" t="str">
        <f t="shared" si="27"/>
        <v/>
      </c>
      <c r="DC19" s="25" t="str">
        <f>IF($J19="","",VLOOKUP($J19,IndDomain_Wide!$A$2:$BI$24,27,FALSE))</f>
        <v/>
      </c>
      <c r="DD19" s="25" t="str">
        <f>IF($J19="","", VLOOKUP($J19,Indicator_Wide!$A$2:$BI$17,27,FALSE))</f>
        <v/>
      </c>
      <c r="DE19" s="25" t="str">
        <f t="shared" si="28"/>
        <v/>
      </c>
      <c r="DF19" s="25" t="str">
        <f>IF($J19="","",VLOOKUP($J19,IndDomain_Wide!$A$2:$BI$24,28,FALSE))</f>
        <v/>
      </c>
      <c r="DG19" s="25" t="str">
        <f>IF($J19="","", VLOOKUP($J19,Indicator_Wide!$A$2:$BI$17,28,FALSE))</f>
        <v/>
      </c>
      <c r="DH19" s="25" t="str">
        <f t="shared" si="29"/>
        <v/>
      </c>
      <c r="DI19" s="25" t="str">
        <f>IF($J19="","",VLOOKUP($J19,IndDomain_Wide!$A$2:$BI$24,29,FALSE))</f>
        <v/>
      </c>
      <c r="DJ19" s="25" t="str">
        <f>IF($J19="","", VLOOKUP($J19,Indicator_Wide!$A$2:$BI$24,29,FALSE))</f>
        <v/>
      </c>
      <c r="DK19" s="25" t="str">
        <f t="shared" si="30"/>
        <v/>
      </c>
      <c r="DL19" s="25" t="str">
        <f>IF($J19="","",VLOOKUP($J19,IndDomain_Wide!$A$2:$BI$24,30,FALSE))</f>
        <v/>
      </c>
      <c r="DM19" s="25" t="str">
        <f>IF($J19="","", VLOOKUP($J19,Indicator_Wide!$A$2:$BI$24,30,FALSE))</f>
        <v/>
      </c>
      <c r="DN19" s="25" t="str">
        <f t="shared" si="31"/>
        <v/>
      </c>
      <c r="DO19" s="25" t="str">
        <f>IF($J19="","",VLOOKUP($J19,IndDomain_Wide!$A$2:$BI$24,31,FALSE))</f>
        <v/>
      </c>
      <c r="DP19" s="25" t="str">
        <f>IF($J19="","", VLOOKUP($J19,Indicator_Wide!$A$2:$BI$24,31,FALSE))</f>
        <v/>
      </c>
      <c r="DQ19" s="25" t="str">
        <f t="shared" si="32"/>
        <v/>
      </c>
      <c r="DR19" s="25" t="str">
        <f>IF($J19="","",VLOOKUP($J19,IndDomain_Wide!$A$2:$BI$24,32,FALSE))</f>
        <v/>
      </c>
      <c r="DS19" s="25" t="str">
        <f>IF($J19="","", VLOOKUP($J19,Indicator_Wide!$A$2:$BI$24,32,FALSE))</f>
        <v/>
      </c>
      <c r="DT19" s="25" t="str">
        <f t="shared" si="33"/>
        <v/>
      </c>
      <c r="DU19" s="25" t="str">
        <f>IF($J19="","",VLOOKUP($J19,IndDomain_Wide!$A$2:$BI$24,33,FALSE))</f>
        <v/>
      </c>
      <c r="DV19" s="25" t="str">
        <f>IF($J19="","", VLOOKUP($J19,Indicator_Wide!$A$2:$BI$24,33,FALSE))</f>
        <v/>
      </c>
      <c r="DW19" s="25" t="str">
        <f t="shared" si="34"/>
        <v/>
      </c>
      <c r="DX19" s="25" t="str">
        <f>IF($J19="","",VLOOKUP($J19,IndDomain_Wide!$A$2:$BI$24,34,FALSE))</f>
        <v/>
      </c>
      <c r="DY19" s="25" t="str">
        <f>IF($J19="","", VLOOKUP($J19,Indicator_Wide!$A$2:$BI$24,34,FALSE))</f>
        <v/>
      </c>
      <c r="DZ19" s="25" t="str">
        <f t="shared" si="35"/>
        <v/>
      </c>
      <c r="EA19" s="25" t="str">
        <f>IF($J19="","",VLOOKUP($J19,IndDomain_Wide!$A$2:$BI$24,35,FALSE))</f>
        <v/>
      </c>
      <c r="EB19" s="25" t="str">
        <f>IF($J19="","", VLOOKUP($J19,Indicator_Wide!$A$2:$BI$24,35,FALSE))</f>
        <v/>
      </c>
      <c r="EC19" s="25" t="str">
        <f t="shared" si="36"/>
        <v/>
      </c>
      <c r="ED19" s="25" t="str">
        <f>IF($J19="","",VLOOKUP($J19,IndDomain_Wide!$A$2:$BI$24,36,FALSE))</f>
        <v/>
      </c>
      <c r="EE19" s="25" t="str">
        <f>IF($J19="","", VLOOKUP($J19,Indicator_Wide!$A$2:$BI$24,36,FALSE))</f>
        <v/>
      </c>
      <c r="EF19" s="25" t="str">
        <f t="shared" si="37"/>
        <v/>
      </c>
      <c r="EG19" s="25" t="str">
        <f>IF($J19="","",VLOOKUP($J19,IndDomain_Wide!$A$2:$BI$24,37,FALSE))</f>
        <v/>
      </c>
      <c r="EH19" s="25" t="str">
        <f>IF($J19="","", VLOOKUP($J19,Indicator_Wide!$A$2:$BI$24,37,FALSE))</f>
        <v/>
      </c>
      <c r="EI19" s="25" t="str">
        <f t="shared" si="38"/>
        <v/>
      </c>
      <c r="EJ19" s="25" t="str">
        <f>IF($J19="","",VLOOKUP($J19,IndDomain_Wide!$A$2:$BI$24,38,FALSE))</f>
        <v/>
      </c>
      <c r="EK19" s="25" t="str">
        <f>IF($J19="","", VLOOKUP($J19,Indicator_Wide!$A$2:$BI$24,38,FALSE))</f>
        <v/>
      </c>
      <c r="EL19" s="25" t="str">
        <f t="shared" si="39"/>
        <v/>
      </c>
      <c r="EM19" s="25" t="str">
        <f>IF($J19="","",VLOOKUP($J19,IndDomain_Wide!$A$2:$BI$24,39,FALSE))</f>
        <v/>
      </c>
      <c r="EN19" s="25" t="str">
        <f>IF($J19="","", VLOOKUP($J19,Indicator_Wide!$A$2:$BI$24,39,FALSE))</f>
        <v/>
      </c>
      <c r="EO19" s="25" t="str">
        <f t="shared" si="40"/>
        <v/>
      </c>
      <c r="EP19" s="25" t="str">
        <f>IF($J19="","",VLOOKUP($J19,IndDomain_Wide!$A$2:$BI$24,40,FALSE))</f>
        <v/>
      </c>
      <c r="EQ19" s="25" t="str">
        <f>IF($J19="","", VLOOKUP($J19,Indicator_Wide!$A$2:$BI$24,40,FALSE))</f>
        <v/>
      </c>
      <c r="ER19" s="25" t="str">
        <f t="shared" si="41"/>
        <v/>
      </c>
      <c r="ES19" s="25" t="str">
        <f>IF($J19="","",VLOOKUP($J19,IndDomain_Wide!$A$2:$BI$24,41,FALSE))</f>
        <v/>
      </c>
      <c r="ET19" s="25" t="str">
        <f>IF($J19="","", VLOOKUP($J19,Indicator_Wide!$A$2:$BI$24,41,FALSE))</f>
        <v/>
      </c>
      <c r="EU19" s="25" t="str">
        <f t="shared" si="42"/>
        <v/>
      </c>
      <c r="EV19" s="25" t="str">
        <f>IF($J19="","",VLOOKUP($J19,IndDomain_Wide!$A$2:$BI$24,42,FALSE))</f>
        <v/>
      </c>
      <c r="EW19" s="25" t="str">
        <f>IF($J19="","", VLOOKUP($J19,Indicator_Wide!$A$2:$BI$24,42,FALSE))</f>
        <v/>
      </c>
      <c r="EX19" s="25" t="str">
        <f t="shared" si="43"/>
        <v/>
      </c>
      <c r="EY19" s="25" t="str">
        <f>IF($J19="","",VLOOKUP($J19,IndDomain_Wide!$A$2:$BI$24,43,FALSE))</f>
        <v/>
      </c>
      <c r="EZ19" s="25" t="str">
        <f>IF($J19="","", VLOOKUP($J19,Indicator_Wide!$A$2:$BI$24,43,FALSE))</f>
        <v/>
      </c>
      <c r="FA19" s="25" t="str">
        <f t="shared" si="44"/>
        <v/>
      </c>
      <c r="FB19" s="25" t="str">
        <f>IF($J19="","",VLOOKUP($J19,IndDomain_Wide!$A$2:$BI$24,44,FALSE))</f>
        <v/>
      </c>
      <c r="FC19" s="25" t="str">
        <f>IF($J19="","", VLOOKUP($J19,Indicator_Wide!$A$2:$BI$24,44,FALSE))</f>
        <v/>
      </c>
      <c r="FD19" s="25" t="str">
        <f t="shared" si="45"/>
        <v/>
      </c>
      <c r="FE19" s="25" t="str">
        <f>IF($J19="","",VLOOKUP($J19,IndDomain_Wide!$A$2:$BI$24,45,FALSE))</f>
        <v/>
      </c>
      <c r="FF19" s="25" t="str">
        <f>IF($J19="","", VLOOKUP($J19,Indicator_Wide!$A$2:$BI$24,45,FALSE))</f>
        <v/>
      </c>
      <c r="FG19" s="25" t="str">
        <f t="shared" si="46"/>
        <v/>
      </c>
      <c r="FH19" s="25" t="str">
        <f>IF($J19="","",VLOOKUP($J19,IndDomain_Wide!$A$2:$BI$24,46,FALSE))</f>
        <v/>
      </c>
      <c r="FI19" s="25" t="str">
        <f>IF($J19="","", VLOOKUP($J19,Indicator_Wide!$A$2:$BI$24,46,FALSE))</f>
        <v/>
      </c>
      <c r="FJ19" s="25" t="str">
        <f t="shared" si="47"/>
        <v/>
      </c>
      <c r="FK19" s="25" t="str">
        <f>IF($J19="","",VLOOKUP($J19,IndDomain_Wide!$A$2:$BI$24,47,FALSE))</f>
        <v/>
      </c>
      <c r="FL19" s="25" t="str">
        <f>IF($J19="","", VLOOKUP($J19,Indicator_Wide!$A$2:$BI$24,47,FALSE))</f>
        <v/>
      </c>
      <c r="FM19" s="25" t="str">
        <f t="shared" si="48"/>
        <v/>
      </c>
      <c r="FN19" s="25" t="str">
        <f>IF($J19="","",VLOOKUP($J19,IndDomain_Wide!$A$2:$BI$24,48,FALSE))</f>
        <v/>
      </c>
      <c r="FO19" s="25" t="str">
        <f>IF($J19="","", VLOOKUP($J19,Indicator_Wide!$A$2:$BI$24,48,FALSE))</f>
        <v/>
      </c>
      <c r="FP19" s="25" t="str">
        <f t="shared" si="49"/>
        <v/>
      </c>
      <c r="FQ19" s="25" t="str">
        <f>IF($J19="","",VLOOKUP($J19,IndDomain_Wide!$A$2:$BI$24,49,FALSE))</f>
        <v/>
      </c>
      <c r="FR19" s="25" t="str">
        <f>IF($J19="","", VLOOKUP($J19,Indicator_Wide!$A$2:$BI$24,49,FALSE))</f>
        <v/>
      </c>
      <c r="FS19" s="25" t="str">
        <f t="shared" si="50"/>
        <v/>
      </c>
      <c r="FT19" s="25" t="str">
        <f>IF($J19="","",VLOOKUP($J19,IndDomain_Wide!$A$2:$BI$24,50,FALSE))</f>
        <v/>
      </c>
      <c r="FU19" s="25" t="str">
        <f>IF($J19="","", VLOOKUP($J19,Indicator_Wide!$A$2:$BI$24,50,FALSE))</f>
        <v/>
      </c>
      <c r="FV19" s="25" t="str">
        <f t="shared" si="51"/>
        <v/>
      </c>
      <c r="FW19" s="25" t="str">
        <f>IF($J19="","",VLOOKUP($J19,IndDomain_Wide!$A$2:$BI$24,51,FALSE))</f>
        <v/>
      </c>
      <c r="FX19" s="25" t="str">
        <f>IF($J19="","", VLOOKUP($J19,Indicator_Wide!$A$2:$BI$24,51,FALSE))</f>
        <v/>
      </c>
      <c r="FY19" s="25" t="str">
        <f t="shared" si="52"/>
        <v/>
      </c>
      <c r="FZ19" s="25" t="str">
        <f>IF($J19="","",VLOOKUP($J19,IndDomain_Wide!$A$2:$BI$24,52,FALSE))</f>
        <v/>
      </c>
      <c r="GA19" s="25" t="str">
        <f>IF($J19="","", VLOOKUP($J19,Indicator_Wide!$A$2:$BI$24,52,FALSE))</f>
        <v/>
      </c>
      <c r="GB19" s="25" t="str">
        <f t="shared" si="53"/>
        <v/>
      </c>
      <c r="GC19" s="25" t="str">
        <f>IF($J19="","",VLOOKUP($J19,IndDomain_Wide!$A$2:$BI$24,53,FALSE))</f>
        <v/>
      </c>
      <c r="GD19" s="25" t="str">
        <f>IF($J19="","", VLOOKUP($J19,Indicator_Wide!$A$2:$BI$24,53,FALSE))</f>
        <v/>
      </c>
      <c r="GE19" s="25" t="str">
        <f t="shared" si="54"/>
        <v/>
      </c>
      <c r="GF19" s="25" t="str">
        <f>IF($J19="","",VLOOKUP($J19,IndDomain_Wide!$A$2:$BI$24,54,FALSE))</f>
        <v/>
      </c>
      <c r="GG19" s="25" t="str">
        <f>IF($J19="","", VLOOKUP($J19,Indicator_Wide!$A$2:$BI$24,54,FALSE))</f>
        <v/>
      </c>
      <c r="GH19" s="25" t="str">
        <f t="shared" si="55"/>
        <v/>
      </c>
      <c r="GI19" s="25" t="str">
        <f>IF($J19="","",VLOOKUP($J19,IndDomain_Wide!$A$2:$BI$24,55,FALSE))</f>
        <v/>
      </c>
      <c r="GJ19" s="25" t="str">
        <f>IF($J19="","", VLOOKUP($J19,Indicator_Wide!$A$2:$BI$24,55,FALSE))</f>
        <v/>
      </c>
      <c r="GK19" s="25" t="str">
        <f t="shared" si="56"/>
        <v/>
      </c>
      <c r="GL19" s="25" t="str">
        <f>IF($J19="","",VLOOKUP($J19,IndDomain_Wide!$A$2:$BI$24,56,FALSE))</f>
        <v/>
      </c>
      <c r="GM19" s="25" t="str">
        <f>IF($J19="","", VLOOKUP($J19,Indicator_Wide!$A$2:$BI$24,56,FALSE))</f>
        <v/>
      </c>
      <c r="GN19" s="25" t="str">
        <f t="shared" si="57"/>
        <v/>
      </c>
      <c r="GO19" s="25" t="str">
        <f>IF($J19="","",VLOOKUP($J19,IndDomain_Wide!$A$2:$BI$24,57,FALSE))</f>
        <v/>
      </c>
      <c r="GP19" s="25" t="str">
        <f>IF($J19="","", VLOOKUP($J19,Indicator_Wide!$A$2:$BI$24,57,FALSE))</f>
        <v/>
      </c>
      <c r="GQ19" s="25" t="str">
        <f t="shared" si="58"/>
        <v/>
      </c>
      <c r="GR19" s="25" t="str">
        <f>IF($J19="","",VLOOKUP($J19,IndDomain_Wide!$A$2:$BI$24,58,FALSE))</f>
        <v/>
      </c>
      <c r="GS19" s="25" t="str">
        <f>IF($J19="","", VLOOKUP($J19,Indicator_Wide!$A$2:$BI$24,58,FALSE))</f>
        <v/>
      </c>
      <c r="GT19" s="25" t="str">
        <f t="shared" si="59"/>
        <v/>
      </c>
      <c r="GU19" s="25" t="str">
        <f>IF($J19="","",VLOOKUP($J19,IndDomain_Wide!$A$2:$BI$24,59,FALSE))</f>
        <v/>
      </c>
      <c r="GV19" s="25" t="str">
        <f>IF($J19="","", VLOOKUP($J19,Indicator_Wide!$A$2:$BI$24,59,FALSE))</f>
        <v/>
      </c>
      <c r="GW19" s="25" t="str">
        <f t="shared" si="60"/>
        <v/>
      </c>
      <c r="GX19" s="25" t="str">
        <f>IF($J19="","",VLOOKUP($J19,IndDomain_Wide!$A$2:$BI$24,60,FALSE))</f>
        <v/>
      </c>
      <c r="GY19" s="25" t="str">
        <f>IF($J19="","", VLOOKUP($J19,Indicator_Wide!$A$2:$BI$24,60,FALSE))</f>
        <v/>
      </c>
      <c r="GZ19" s="25" t="str">
        <f t="shared" si="61"/>
        <v/>
      </c>
      <c r="HA19" s="25" t="str">
        <f>IF($J19="","",VLOOKUP($J19,IndDomain_Wide!$A$2:$BI$24,61,FALSE))</f>
        <v/>
      </c>
      <c r="HB19" s="25" t="str">
        <f>IF($J19="","", VLOOKUP($J19,Indicator_Wide!$A$2:$BI$24,61,FALSE))</f>
        <v/>
      </c>
      <c r="HC19" s="25" t="str">
        <f t="shared" si="62"/>
        <v/>
      </c>
      <c r="HD19" s="25"/>
      <c r="HE19" s="25"/>
    </row>
    <row r="20" spans="1:213" x14ac:dyDescent="0.25">
      <c r="A20" s="24"/>
      <c r="B20" s="25"/>
      <c r="C20" s="25"/>
      <c r="D20" s="25"/>
      <c r="E20" s="25"/>
      <c r="F20" s="25"/>
      <c r="G20" s="25"/>
      <c r="H20" s="25"/>
      <c r="I20" s="25"/>
      <c r="J20" s="25"/>
      <c r="K20" s="25" t="str">
        <f>IF($J20="","", VLOOKUP($J20,Domain_Wide!$A$2:$M$24,2,FALSE))</f>
        <v/>
      </c>
      <c r="L20" s="25" t="str">
        <f>IF($J20="","", VLOOKUP($J20,Domain_Wide!$A$2:$M$24,3,FALSE))</f>
        <v/>
      </c>
      <c r="M20" s="25" t="str">
        <f t="shared" si="63"/>
        <v/>
      </c>
      <c r="N20" s="25" t="str">
        <f>IF($J20="","", VLOOKUP($J20,Domain_Wide!$A$2:$M$24,4,FALSE))</f>
        <v/>
      </c>
      <c r="O20" s="25" t="str">
        <f>IF($J20="","", VLOOKUP($J20,Domain_Wide!$A$2:$M$24,5,FALSE))</f>
        <v/>
      </c>
      <c r="P20" s="25" t="str">
        <f t="shared" si="64"/>
        <v/>
      </c>
      <c r="Q20" s="25" t="str">
        <f>IF($J20="","", VLOOKUP($J20,Domain_Wide!$A$2:$M$24,6,FALSE))</f>
        <v/>
      </c>
      <c r="R20" s="25" t="str">
        <f>IF($J20="","", VLOOKUP($J20,Domain_Wide!$A$2:$M$24,7,FALSE))</f>
        <v/>
      </c>
      <c r="S20" s="25" t="str">
        <f t="shared" si="0"/>
        <v/>
      </c>
      <c r="T20" s="25" t="str">
        <f>IF($J20="","", VLOOKUP($J20,Domain_Wide!$A$2:$M$24,8,FALSE))</f>
        <v/>
      </c>
      <c r="U20" s="25" t="str">
        <f>IF($J20="","", VLOOKUP($J20,Domain_Wide!$A$2:$M$24,9,FALSE))</f>
        <v/>
      </c>
      <c r="V20" s="25" t="str">
        <f t="shared" si="1"/>
        <v/>
      </c>
      <c r="W20" s="25" t="str">
        <f>IF($J20="","", VLOOKUP($J20,Domain_Wide!$A$2:$M$24,10,FALSE))</f>
        <v/>
      </c>
      <c r="X20" s="25" t="str">
        <f>IF($J20="","", VLOOKUP($J20,Domain_Wide!$A$2:$M$24,11,FALSE))</f>
        <v/>
      </c>
      <c r="Y20" s="25" t="str">
        <f t="shared" si="2"/>
        <v/>
      </c>
      <c r="Z20" s="25" t="str">
        <f>IF($J20="","", VLOOKUP($J20,Domain_Wide!$A$2:$M$24,12,FALSE))</f>
        <v/>
      </c>
      <c r="AA20" s="25" t="str">
        <f>IF($J20="","", VLOOKUP($J20,Domain_Wide!$A$2:$M$24,13,FALSE))</f>
        <v/>
      </c>
      <c r="AB20" s="25" t="str">
        <f t="shared" si="3"/>
        <v/>
      </c>
      <c r="AC20" s="25" t="str">
        <f>IF($J20="","", VLOOKUP($J20,Domain_Wide!$A$2:$N$24,14,FALSE))</f>
        <v/>
      </c>
      <c r="AD20" s="25" t="str">
        <f>IF($J20="","", VLOOKUP($J20,Domain_Wide!$A$2:$P$24,15,FALSE))</f>
        <v/>
      </c>
      <c r="AE20" s="25"/>
      <c r="AF20" s="25" t="str">
        <f>IF($J20="","",VLOOKUP($J20,IndDomain_Wide!$A$2:$BI$24,2,FALSE))</f>
        <v/>
      </c>
      <c r="AG20" s="25" t="str">
        <f>IF($J20="","",VLOOKUP($J20,Indicator_Wide!$A$2:$BI$24,2,FALSE))</f>
        <v/>
      </c>
      <c r="AH20" s="25" t="str">
        <f t="shared" si="65"/>
        <v/>
      </c>
      <c r="AI20" s="25" t="str">
        <f>IF($J20="","",VLOOKUP($J20,IndDomain_Wide!$A$2:$BI$24,3,FALSE))</f>
        <v/>
      </c>
      <c r="AJ20" s="25" t="str">
        <f>IF($J20="","", VLOOKUP($J20,Indicator_Wide!$A$2:$BI$24,3,FALSE))</f>
        <v/>
      </c>
      <c r="AK20" s="25" t="str">
        <f t="shared" si="4"/>
        <v/>
      </c>
      <c r="AL20" s="25" t="str">
        <f>IF($J20="","",VLOOKUP($J20,IndDomain_Wide!$A$2:$BI$24,4,FALSE))</f>
        <v/>
      </c>
      <c r="AM20" s="25" t="str">
        <f>IF($J20="","", VLOOKUP($J20,Indicator_Wide!$A$2:$BI$24,4,FALSE))</f>
        <v/>
      </c>
      <c r="AN20" s="25" t="str">
        <f t="shared" si="5"/>
        <v/>
      </c>
      <c r="AO20" s="25" t="str">
        <f>IF($J20="","",VLOOKUP($J20,IndDomain_Wide!$A$2:$BI$24,5,FALSE))</f>
        <v/>
      </c>
      <c r="AP20" s="25" t="str">
        <f>IF($J20="","", VLOOKUP($J20,Indicator_Wide!$A$2:$BI$24,5,FALSE))</f>
        <v/>
      </c>
      <c r="AQ20" s="25" t="str">
        <f t="shared" si="6"/>
        <v/>
      </c>
      <c r="AR20" s="25" t="str">
        <f>IF($J20="","",VLOOKUP($J20,IndDomain_Wide!$A$2:$BI$24,6,FALSE))</f>
        <v/>
      </c>
      <c r="AS20" s="25" t="str">
        <f>IF($J20="","", VLOOKUP($J20,Indicator_Wide!$A$2:$BI$24,6,FALSE))</f>
        <v/>
      </c>
      <c r="AT20" s="25" t="str">
        <f t="shared" si="7"/>
        <v/>
      </c>
      <c r="AU20" s="25" t="str">
        <f>IF($J20="","",VLOOKUP($J20,IndDomain_Wide!$A$2:$BI$24,7,FALSE))</f>
        <v/>
      </c>
      <c r="AV20" s="25" t="str">
        <f>IF($J20="","", VLOOKUP($J20,Indicator_Wide!$A$2:$BI$24,7,FALSE))</f>
        <v/>
      </c>
      <c r="AW20" s="25" t="str">
        <f t="shared" si="8"/>
        <v/>
      </c>
      <c r="AX20" s="25" t="str">
        <f>IF($J20="","",VLOOKUP($J20,IndDomain_Wide!$A$2:$BI$24,8,FALSE))</f>
        <v/>
      </c>
      <c r="AY20" s="25" t="str">
        <f>IF($J20="","", VLOOKUP($J20,Indicator_Wide!$A$2:$BI$24,8,FALSE))</f>
        <v/>
      </c>
      <c r="AZ20" s="25" t="str">
        <f t="shared" si="9"/>
        <v/>
      </c>
      <c r="BA20" s="25" t="str">
        <f>IF($J20="","",VLOOKUP($J20,IndDomain_Wide!$A$2:$BI$26,9,FALSE))</f>
        <v/>
      </c>
      <c r="BB20" s="25" t="str">
        <f>IF($J20="","", VLOOKUP($J20,Indicator_Wide!$A$2:$BI$24,9,FALSE))</f>
        <v/>
      </c>
      <c r="BC20" s="25" t="str">
        <f t="shared" si="10"/>
        <v/>
      </c>
      <c r="BD20" s="25" t="str">
        <f>IF($J20="","",VLOOKUP($J20,IndDomain_Wide!$A$2:$BI$24,10,FALSE))</f>
        <v/>
      </c>
      <c r="BE20" s="25" t="str">
        <f>IF($J20="","", VLOOKUP($J20,Indicator_Wide!$A$2:$BI$24,10,FALSE))</f>
        <v/>
      </c>
      <c r="BF20" s="25" t="str">
        <f t="shared" si="11"/>
        <v/>
      </c>
      <c r="BG20" s="25" t="str">
        <f>IF($J20="","",VLOOKUP($J20,IndDomain_Wide!$A$2:$BI$24,11,FALSE))</f>
        <v/>
      </c>
      <c r="BH20" s="25" t="str">
        <f>IF($J20="","", VLOOKUP($J20,Indicator_Wide!$A$2:$BI$24,11,FALSE))</f>
        <v/>
      </c>
      <c r="BI20" s="25" t="str">
        <f t="shared" si="12"/>
        <v/>
      </c>
      <c r="BJ20" s="25" t="str">
        <f>IF($J20="","",VLOOKUP($J20,IndDomain_Wide!$A$2:$BI$24,12,FALSE))</f>
        <v/>
      </c>
      <c r="BK20" s="25" t="str">
        <f>IF($J20="","", VLOOKUP($J20,Indicator_Wide!$A$2:$BI$24,12,FALSE))</f>
        <v/>
      </c>
      <c r="BL20" s="25" t="str">
        <f t="shared" si="13"/>
        <v/>
      </c>
      <c r="BM20" s="25" t="str">
        <f>IF($J20="","",VLOOKUP($J20,IndDomain_Wide!$A$2:$BI$24,13,FALSE))</f>
        <v/>
      </c>
      <c r="BN20" s="25" t="str">
        <f>IF($J20="","", VLOOKUP($J20,Indicator_Wide!$A$2:$BI$24,13,FALSE))</f>
        <v/>
      </c>
      <c r="BO20" s="25" t="str">
        <f t="shared" si="14"/>
        <v/>
      </c>
      <c r="BP20" s="25" t="str">
        <f>IF($J20="","",VLOOKUP($J20,IndDomain_Wide!$A$2:$BI$24,14,FALSE))</f>
        <v/>
      </c>
      <c r="BQ20" s="25" t="str">
        <f>IF($J20="","", VLOOKUP($J20,Indicator_Wide!$A$2:$BI$24,14,FALSE))</f>
        <v/>
      </c>
      <c r="BR20" s="25" t="str">
        <f t="shared" si="15"/>
        <v/>
      </c>
      <c r="BS20" s="25" t="str">
        <f>IF($J20="","",VLOOKUP($J20,IndDomain_Wide!$A$2:$BI$24,15,FALSE))</f>
        <v/>
      </c>
      <c r="BT20" s="25" t="str">
        <f>IF($J20="","", VLOOKUP($J20,Indicator_Wide!$A$2:$BI$24,15,FALSE))</f>
        <v/>
      </c>
      <c r="BU20" s="25" t="str">
        <f t="shared" si="16"/>
        <v/>
      </c>
      <c r="BV20" s="25" t="str">
        <f>IF($J20="","",VLOOKUP($J20,IndDomain_Wide!$A$2:$BI$24,16,FALSE))</f>
        <v/>
      </c>
      <c r="BW20" s="25" t="str">
        <f>IF($J20="","", VLOOKUP($J20,Indicator_Wide!$A$2:$BI$24,16,FALSE))</f>
        <v/>
      </c>
      <c r="BX20" s="25" t="str">
        <f t="shared" si="17"/>
        <v/>
      </c>
      <c r="BY20" s="25" t="str">
        <f>IF($J20="","",VLOOKUP($J20,IndDomain_Wide!$A$2:$BI$24,17,FALSE))</f>
        <v/>
      </c>
      <c r="BZ20" s="25" t="str">
        <f>IF($J20="","", VLOOKUP($J20,Indicator_Wide!$A$2:$BI$24,17,FALSE))</f>
        <v/>
      </c>
      <c r="CA20" s="25" t="str">
        <f t="shared" si="18"/>
        <v/>
      </c>
      <c r="CB20" s="25" t="str">
        <f>IF($J20="","",VLOOKUP($J20,IndDomain_Wide!$A$2:$BI$24,18,FALSE))</f>
        <v/>
      </c>
      <c r="CC20" s="25" t="str">
        <f>IF($J20="","", VLOOKUP($J20,Indicator_Wide!$A$2:$BI$24,18,FALSE))</f>
        <v/>
      </c>
      <c r="CD20" s="25" t="str">
        <f t="shared" si="19"/>
        <v/>
      </c>
      <c r="CE20" s="25" t="str">
        <f>IF($J20="","",VLOOKUP($J20,IndDomain_Wide!$A$2:$BI$24,19,FALSE))</f>
        <v/>
      </c>
      <c r="CF20" s="25" t="str">
        <f>IF($J20="","", VLOOKUP($J20,Indicator_Wide!$A$2:$BI$24,19,FALSE))</f>
        <v/>
      </c>
      <c r="CG20" s="25" t="str">
        <f t="shared" si="20"/>
        <v/>
      </c>
      <c r="CH20" s="25" t="str">
        <f>IF($J20="","",VLOOKUP($J20,IndDomain_Wide!$A$2:$BI$24,20,FALSE))</f>
        <v/>
      </c>
      <c r="CI20" s="25" t="str">
        <f>IF($J20="","", VLOOKUP($J20,Indicator_Wide!$A$2:$BI$24,20,FALSE))</f>
        <v/>
      </c>
      <c r="CJ20" s="25" t="str">
        <f t="shared" si="21"/>
        <v/>
      </c>
      <c r="CK20" s="25" t="str">
        <f>IF($J20="","",VLOOKUP($J20,IndDomain_Wide!$A$2:$BI$24,21,FALSE))</f>
        <v/>
      </c>
      <c r="CL20" s="25" t="str">
        <f>IF($J20="","", VLOOKUP($J20,Indicator_Wide!$A$2:$BI$24,21,FALSE))</f>
        <v/>
      </c>
      <c r="CM20" s="25" t="str">
        <f t="shared" si="22"/>
        <v/>
      </c>
      <c r="CN20" s="25" t="str">
        <f>IF($J20="","",VLOOKUP($J20,IndDomain_Wide!$A$2:$BI$24,22,FALSE))</f>
        <v/>
      </c>
      <c r="CO20" s="25" t="str">
        <f>IF($J20="","", VLOOKUP($J20,Indicator_Wide!$A$2:$BI$24,22,FALSE))</f>
        <v/>
      </c>
      <c r="CP20" s="25" t="str">
        <f t="shared" si="23"/>
        <v/>
      </c>
      <c r="CQ20" s="25" t="str">
        <f>IF($J20="","",VLOOKUP($J20,IndDomain_Wide!$A$2:$BI$24,23,FALSE))</f>
        <v/>
      </c>
      <c r="CR20" s="25" t="str">
        <f>IF($J20="","", VLOOKUP($J20,Indicator_Wide!$A$2:$BI$24,23,FALSE))</f>
        <v/>
      </c>
      <c r="CS20" s="25" t="str">
        <f t="shared" si="24"/>
        <v/>
      </c>
      <c r="CT20" s="25" t="str">
        <f>IF($J20="","",VLOOKUP($J20,IndDomain_Wide!$A$2:$BI$24,24,FALSE))</f>
        <v/>
      </c>
      <c r="CU20" s="25" t="str">
        <f>IF($J20="","", VLOOKUP($J20,Indicator_Wide!$A$2:$BI$24,24,FALSE))</f>
        <v/>
      </c>
      <c r="CV20" s="25" t="str">
        <f t="shared" si="25"/>
        <v/>
      </c>
      <c r="CW20" s="25" t="str">
        <f>IF($J20="","",VLOOKUP($J20,IndDomain_Wide!$A$2:$BI$24,25,FALSE))</f>
        <v/>
      </c>
      <c r="CX20" s="25" t="str">
        <f>IF($J20="","", VLOOKUP($J20,Indicator_Wide!$A$2:$BI$24,25,FALSE))</f>
        <v/>
      </c>
      <c r="CY20" s="25" t="str">
        <f t="shared" si="26"/>
        <v/>
      </c>
      <c r="CZ20" s="25" t="str">
        <f>IF($J20="","",VLOOKUP($J20,IndDomain_Wide!$A$2:$BI$24,26,FALSE))</f>
        <v/>
      </c>
      <c r="DA20" s="25" t="str">
        <f>IF($J20="","", VLOOKUP($J20,Indicator_Wide!$A$2:$BI$24,26,FALSE))</f>
        <v/>
      </c>
      <c r="DB20" s="25" t="str">
        <f t="shared" si="27"/>
        <v/>
      </c>
      <c r="DC20" s="25" t="str">
        <f>IF($J20="","",VLOOKUP($J20,IndDomain_Wide!$A$2:$BI$24,27,FALSE))</f>
        <v/>
      </c>
      <c r="DD20" s="25" t="str">
        <f>IF($J20="","", VLOOKUP($J20,Indicator_Wide!$A$2:$BI$17,27,FALSE))</f>
        <v/>
      </c>
      <c r="DE20" s="25" t="str">
        <f t="shared" si="28"/>
        <v/>
      </c>
      <c r="DF20" s="25" t="str">
        <f>IF($J20="","",VLOOKUP($J20,IndDomain_Wide!$A$2:$BI$24,28,FALSE))</f>
        <v/>
      </c>
      <c r="DG20" s="25" t="str">
        <f>IF($J20="","", VLOOKUP($J20,Indicator_Wide!$A$2:$BI$17,28,FALSE))</f>
        <v/>
      </c>
      <c r="DH20" s="25" t="str">
        <f t="shared" si="29"/>
        <v/>
      </c>
      <c r="DI20" s="25" t="str">
        <f>IF($J20="","",VLOOKUP($J20,IndDomain_Wide!$A$2:$BI$24,29,FALSE))</f>
        <v/>
      </c>
      <c r="DJ20" s="25" t="str">
        <f>IF($J20="","", VLOOKUP($J20,Indicator_Wide!$A$2:$BI$24,29,FALSE))</f>
        <v/>
      </c>
      <c r="DK20" s="25" t="str">
        <f t="shared" si="30"/>
        <v/>
      </c>
      <c r="DL20" s="25" t="str">
        <f>IF($J20="","",VLOOKUP($J20,IndDomain_Wide!$A$2:$BI$24,30,FALSE))</f>
        <v/>
      </c>
      <c r="DM20" s="25" t="str">
        <f>IF($J20="","", VLOOKUP($J20,Indicator_Wide!$A$2:$BI$24,30,FALSE))</f>
        <v/>
      </c>
      <c r="DN20" s="25" t="str">
        <f t="shared" si="31"/>
        <v/>
      </c>
      <c r="DO20" s="25" t="str">
        <f>IF($J20="","",VLOOKUP($J20,IndDomain_Wide!$A$2:$BI$24,31,FALSE))</f>
        <v/>
      </c>
      <c r="DP20" s="25" t="str">
        <f>IF($J20="","", VLOOKUP($J20,Indicator_Wide!$A$2:$BI$24,31,FALSE))</f>
        <v/>
      </c>
      <c r="DQ20" s="25" t="str">
        <f t="shared" si="32"/>
        <v/>
      </c>
      <c r="DR20" s="25" t="str">
        <f>IF($J20="","",VLOOKUP($J20,IndDomain_Wide!$A$2:$BI$24,32,FALSE))</f>
        <v/>
      </c>
      <c r="DS20" s="25" t="str">
        <f>IF($J20="","", VLOOKUP($J20,Indicator_Wide!$A$2:$BI$24,32,FALSE))</f>
        <v/>
      </c>
      <c r="DT20" s="25" t="str">
        <f t="shared" si="33"/>
        <v/>
      </c>
      <c r="DU20" s="25" t="str">
        <f>IF($J20="","",VLOOKUP($J20,IndDomain_Wide!$A$2:$BI$24,33,FALSE))</f>
        <v/>
      </c>
      <c r="DV20" s="25" t="str">
        <f>IF($J20="","", VLOOKUP($J20,Indicator_Wide!$A$2:$BI$24,33,FALSE))</f>
        <v/>
      </c>
      <c r="DW20" s="25" t="str">
        <f t="shared" si="34"/>
        <v/>
      </c>
      <c r="DX20" s="25" t="str">
        <f>IF($J20="","",VLOOKUP($J20,IndDomain_Wide!$A$2:$BI$24,34,FALSE))</f>
        <v/>
      </c>
      <c r="DY20" s="25" t="str">
        <f>IF($J20="","", VLOOKUP($J20,Indicator_Wide!$A$2:$BI$24,34,FALSE))</f>
        <v/>
      </c>
      <c r="DZ20" s="25" t="str">
        <f t="shared" si="35"/>
        <v/>
      </c>
      <c r="EA20" s="25" t="str">
        <f>IF($J20="","",VLOOKUP($J20,IndDomain_Wide!$A$2:$BI$24,35,FALSE))</f>
        <v/>
      </c>
      <c r="EB20" s="25" t="str">
        <f>IF($J20="","", VLOOKUP($J20,Indicator_Wide!$A$2:$BI$24,35,FALSE))</f>
        <v/>
      </c>
      <c r="EC20" s="25" t="str">
        <f t="shared" si="36"/>
        <v/>
      </c>
      <c r="ED20" s="25" t="str">
        <f>IF($J20="","",VLOOKUP($J20,IndDomain_Wide!$A$2:$BI$24,36,FALSE))</f>
        <v/>
      </c>
      <c r="EE20" s="25" t="str">
        <f>IF($J20="","", VLOOKUP($J20,Indicator_Wide!$A$2:$BI$24,36,FALSE))</f>
        <v/>
      </c>
      <c r="EF20" s="25" t="str">
        <f t="shared" si="37"/>
        <v/>
      </c>
      <c r="EG20" s="25" t="str">
        <f>IF($J20="","",VLOOKUP($J20,IndDomain_Wide!$A$2:$BI$24,37,FALSE))</f>
        <v/>
      </c>
      <c r="EH20" s="25" t="str">
        <f>IF($J20="","", VLOOKUP($J20,Indicator_Wide!$A$2:$BI$24,37,FALSE))</f>
        <v/>
      </c>
      <c r="EI20" s="25" t="str">
        <f t="shared" si="38"/>
        <v/>
      </c>
      <c r="EJ20" s="25" t="str">
        <f>IF($J20="","",VLOOKUP($J20,IndDomain_Wide!$A$2:$BI$24,38,FALSE))</f>
        <v/>
      </c>
      <c r="EK20" s="25" t="str">
        <f>IF($J20="","", VLOOKUP($J20,Indicator_Wide!$A$2:$BI$24,38,FALSE))</f>
        <v/>
      </c>
      <c r="EL20" s="25" t="str">
        <f t="shared" si="39"/>
        <v/>
      </c>
      <c r="EM20" s="25" t="str">
        <f>IF($J20="","",VLOOKUP($J20,IndDomain_Wide!$A$2:$BI$24,39,FALSE))</f>
        <v/>
      </c>
      <c r="EN20" s="25" t="str">
        <f>IF($J20="","", VLOOKUP($J20,Indicator_Wide!$A$2:$BI$24,39,FALSE))</f>
        <v/>
      </c>
      <c r="EO20" s="25" t="str">
        <f t="shared" si="40"/>
        <v/>
      </c>
      <c r="EP20" s="25" t="str">
        <f>IF($J20="","",VLOOKUP($J20,IndDomain_Wide!$A$2:$BI$24,40,FALSE))</f>
        <v/>
      </c>
      <c r="EQ20" s="25" t="str">
        <f>IF($J20="","", VLOOKUP($J20,Indicator_Wide!$A$2:$BI$24,40,FALSE))</f>
        <v/>
      </c>
      <c r="ER20" s="25" t="str">
        <f t="shared" si="41"/>
        <v/>
      </c>
      <c r="ES20" s="25" t="str">
        <f>IF($J20="","",VLOOKUP($J20,IndDomain_Wide!$A$2:$BI$24,41,FALSE))</f>
        <v/>
      </c>
      <c r="ET20" s="25" t="str">
        <f>IF($J20="","", VLOOKUP($J20,Indicator_Wide!$A$2:$BI$24,41,FALSE))</f>
        <v/>
      </c>
      <c r="EU20" s="25" t="str">
        <f t="shared" si="42"/>
        <v/>
      </c>
      <c r="EV20" s="25" t="str">
        <f>IF($J20="","",VLOOKUP($J20,IndDomain_Wide!$A$2:$BI$24,42,FALSE))</f>
        <v/>
      </c>
      <c r="EW20" s="25" t="str">
        <f>IF($J20="","", VLOOKUP($J20,Indicator_Wide!$A$2:$BI$24,42,FALSE))</f>
        <v/>
      </c>
      <c r="EX20" s="25" t="str">
        <f t="shared" si="43"/>
        <v/>
      </c>
      <c r="EY20" s="25" t="str">
        <f>IF($J20="","",VLOOKUP($J20,IndDomain_Wide!$A$2:$BI$24,43,FALSE))</f>
        <v/>
      </c>
      <c r="EZ20" s="25" t="str">
        <f>IF($J20="","", VLOOKUP($J20,Indicator_Wide!$A$2:$BI$24,43,FALSE))</f>
        <v/>
      </c>
      <c r="FA20" s="25" t="str">
        <f t="shared" si="44"/>
        <v/>
      </c>
      <c r="FB20" s="25" t="str">
        <f>IF($J20="","",VLOOKUP($J20,IndDomain_Wide!$A$2:$BI$24,44,FALSE))</f>
        <v/>
      </c>
      <c r="FC20" s="25" t="str">
        <f>IF($J20="","", VLOOKUP($J20,Indicator_Wide!$A$2:$BI$24,44,FALSE))</f>
        <v/>
      </c>
      <c r="FD20" s="25" t="str">
        <f t="shared" si="45"/>
        <v/>
      </c>
      <c r="FE20" s="25" t="str">
        <f>IF($J20="","",VLOOKUP($J20,IndDomain_Wide!$A$2:$BI$24,45,FALSE))</f>
        <v/>
      </c>
      <c r="FF20" s="25" t="str">
        <f>IF($J20="","", VLOOKUP($J20,Indicator_Wide!$A$2:$BI$24,45,FALSE))</f>
        <v/>
      </c>
      <c r="FG20" s="25" t="str">
        <f t="shared" si="46"/>
        <v/>
      </c>
      <c r="FH20" s="25" t="str">
        <f>IF($J20="","",VLOOKUP($J20,IndDomain_Wide!$A$2:$BI$24,46,FALSE))</f>
        <v/>
      </c>
      <c r="FI20" s="25" t="str">
        <f>IF($J20="","", VLOOKUP($J20,Indicator_Wide!$A$2:$BI$24,46,FALSE))</f>
        <v/>
      </c>
      <c r="FJ20" s="25" t="str">
        <f t="shared" si="47"/>
        <v/>
      </c>
      <c r="FK20" s="25" t="str">
        <f>IF($J20="","",VLOOKUP($J20,IndDomain_Wide!$A$2:$BI$24,47,FALSE))</f>
        <v/>
      </c>
      <c r="FL20" s="25" t="str">
        <f>IF($J20="","", VLOOKUP($J20,Indicator_Wide!$A$2:$BI$24,47,FALSE))</f>
        <v/>
      </c>
      <c r="FM20" s="25" t="str">
        <f t="shared" si="48"/>
        <v/>
      </c>
      <c r="FN20" s="25" t="str">
        <f>IF($J20="","",VLOOKUP($J20,IndDomain_Wide!$A$2:$BI$24,48,FALSE))</f>
        <v/>
      </c>
      <c r="FO20" s="25" t="str">
        <f>IF($J20="","", VLOOKUP($J20,Indicator_Wide!$A$2:$BI$24,48,FALSE))</f>
        <v/>
      </c>
      <c r="FP20" s="25" t="str">
        <f t="shared" si="49"/>
        <v/>
      </c>
      <c r="FQ20" s="25" t="str">
        <f>IF($J20="","",VLOOKUP($J20,IndDomain_Wide!$A$2:$BI$24,49,FALSE))</f>
        <v/>
      </c>
      <c r="FR20" s="25" t="str">
        <f>IF($J20="","", VLOOKUP($J20,Indicator_Wide!$A$2:$BI$24,49,FALSE))</f>
        <v/>
      </c>
      <c r="FS20" s="25" t="str">
        <f t="shared" si="50"/>
        <v/>
      </c>
      <c r="FT20" s="25" t="str">
        <f>IF($J20="","",VLOOKUP($J20,IndDomain_Wide!$A$2:$BI$24,50,FALSE))</f>
        <v/>
      </c>
      <c r="FU20" s="25" t="str">
        <f>IF($J20="","", VLOOKUP($J20,Indicator_Wide!$A$2:$BI$24,50,FALSE))</f>
        <v/>
      </c>
      <c r="FV20" s="25" t="str">
        <f t="shared" si="51"/>
        <v/>
      </c>
      <c r="FW20" s="25" t="str">
        <f>IF($J20="","",VLOOKUP($J20,IndDomain_Wide!$A$2:$BI$24,51,FALSE))</f>
        <v/>
      </c>
      <c r="FX20" s="25" t="str">
        <f>IF($J20="","", VLOOKUP($J20,Indicator_Wide!$A$2:$BI$24,51,FALSE))</f>
        <v/>
      </c>
      <c r="FY20" s="25" t="str">
        <f t="shared" si="52"/>
        <v/>
      </c>
      <c r="FZ20" s="25" t="str">
        <f>IF($J20="","",VLOOKUP($J20,IndDomain_Wide!$A$2:$BI$24,52,FALSE))</f>
        <v/>
      </c>
      <c r="GA20" s="25" t="str">
        <f>IF($J20="","", VLOOKUP($J20,Indicator_Wide!$A$2:$BI$24,52,FALSE))</f>
        <v/>
      </c>
      <c r="GB20" s="25" t="str">
        <f t="shared" si="53"/>
        <v/>
      </c>
      <c r="GC20" s="25" t="str">
        <f>IF($J20="","",VLOOKUP($J20,IndDomain_Wide!$A$2:$BI$24,53,FALSE))</f>
        <v/>
      </c>
      <c r="GD20" s="25" t="str">
        <f>IF($J20="","", VLOOKUP($J20,Indicator_Wide!$A$2:$BI$24,53,FALSE))</f>
        <v/>
      </c>
      <c r="GE20" s="25" t="str">
        <f t="shared" si="54"/>
        <v/>
      </c>
      <c r="GF20" s="25" t="str">
        <f>IF($J20="","",VLOOKUP($J20,IndDomain_Wide!$A$2:$BI$24,54,FALSE))</f>
        <v/>
      </c>
      <c r="GG20" s="25" t="str">
        <f>IF($J20="","", VLOOKUP($J20,Indicator_Wide!$A$2:$BI$24,54,FALSE))</f>
        <v/>
      </c>
      <c r="GH20" s="25" t="str">
        <f t="shared" si="55"/>
        <v/>
      </c>
      <c r="GI20" s="25" t="str">
        <f>IF($J20="","",VLOOKUP($J20,IndDomain_Wide!$A$2:$BI$24,55,FALSE))</f>
        <v/>
      </c>
      <c r="GJ20" s="25" t="str">
        <f>IF($J20="","", VLOOKUP($J20,Indicator_Wide!$A$2:$BI$24,55,FALSE))</f>
        <v/>
      </c>
      <c r="GK20" s="25" t="str">
        <f t="shared" si="56"/>
        <v/>
      </c>
      <c r="GL20" s="25" t="str">
        <f>IF($J20="","",VLOOKUP($J20,IndDomain_Wide!$A$2:$BI$24,56,FALSE))</f>
        <v/>
      </c>
      <c r="GM20" s="25" t="str">
        <f>IF($J20="","", VLOOKUP($J20,Indicator_Wide!$A$2:$BI$24,56,FALSE))</f>
        <v/>
      </c>
      <c r="GN20" s="25" t="str">
        <f t="shared" si="57"/>
        <v/>
      </c>
      <c r="GO20" s="25" t="str">
        <f>IF($J20="","",VLOOKUP($J20,IndDomain_Wide!$A$2:$BI$24,57,FALSE))</f>
        <v/>
      </c>
      <c r="GP20" s="25" t="str">
        <f>IF($J20="","", VLOOKUP($J20,Indicator_Wide!$A$2:$BI$24,57,FALSE))</f>
        <v/>
      </c>
      <c r="GQ20" s="25" t="str">
        <f t="shared" si="58"/>
        <v/>
      </c>
      <c r="GR20" s="25" t="str">
        <f>IF($J20="","",VLOOKUP($J20,IndDomain_Wide!$A$2:$BI$24,58,FALSE))</f>
        <v/>
      </c>
      <c r="GS20" s="25" t="str">
        <f>IF($J20="","", VLOOKUP($J20,Indicator_Wide!$A$2:$BI$24,58,FALSE))</f>
        <v/>
      </c>
      <c r="GT20" s="25" t="str">
        <f t="shared" si="59"/>
        <v/>
      </c>
      <c r="GU20" s="25" t="str">
        <f>IF($J20="","",VLOOKUP($J20,IndDomain_Wide!$A$2:$BI$24,59,FALSE))</f>
        <v/>
      </c>
      <c r="GV20" s="25" t="str">
        <f>IF($J20="","", VLOOKUP($J20,Indicator_Wide!$A$2:$BI$24,59,FALSE))</f>
        <v/>
      </c>
      <c r="GW20" s="25" t="str">
        <f t="shared" si="60"/>
        <v/>
      </c>
      <c r="GX20" s="25" t="str">
        <f>IF($J20="","",VLOOKUP($J20,IndDomain_Wide!$A$2:$BI$24,60,FALSE))</f>
        <v/>
      </c>
      <c r="GY20" s="25" t="str">
        <f>IF($J20="","", VLOOKUP($J20,Indicator_Wide!$A$2:$BI$24,60,FALSE))</f>
        <v/>
      </c>
      <c r="GZ20" s="25" t="str">
        <f t="shared" si="61"/>
        <v/>
      </c>
      <c r="HA20" s="25" t="str">
        <f>IF($J20="","",VLOOKUP($J20,IndDomain_Wide!$A$2:$BI$24,61,FALSE))</f>
        <v/>
      </c>
      <c r="HB20" s="25" t="str">
        <f>IF($J20="","", VLOOKUP($J20,Indicator_Wide!$A$2:$BI$24,61,FALSE))</f>
        <v/>
      </c>
      <c r="HC20" s="25" t="str">
        <f t="shared" si="62"/>
        <v/>
      </c>
      <c r="HD20" s="25"/>
      <c r="HE20" s="25"/>
    </row>
    <row r="21" spans="1:213" x14ac:dyDescent="0.25">
      <c r="A21" s="24"/>
      <c r="B21" s="25"/>
      <c r="C21" s="25"/>
      <c r="D21" s="25"/>
      <c r="E21" s="25"/>
      <c r="F21" s="25"/>
      <c r="G21" s="25"/>
      <c r="H21" s="25"/>
      <c r="I21" s="25"/>
      <c r="J21" s="25"/>
      <c r="K21" s="25" t="str">
        <f>IF($J21="","", VLOOKUP($J21,Domain_Wide!$A$2:$M$24,2,FALSE))</f>
        <v/>
      </c>
      <c r="L21" s="25" t="str">
        <f>IF($J21="","", VLOOKUP($J21,Domain_Wide!$A$2:$M$24,3,FALSE))</f>
        <v/>
      </c>
      <c r="M21" s="25" t="str">
        <f t="shared" si="63"/>
        <v/>
      </c>
      <c r="N21" s="25" t="str">
        <f>IF($J21="","", VLOOKUP($J21,Domain_Wide!$A$2:$M$24,4,FALSE))</f>
        <v/>
      </c>
      <c r="O21" s="25" t="str">
        <f>IF($J21="","", VLOOKUP($J21,Domain_Wide!$A$2:$M$24,5,FALSE))</f>
        <v/>
      </c>
      <c r="P21" s="25" t="str">
        <f t="shared" si="64"/>
        <v/>
      </c>
      <c r="Q21" s="25" t="str">
        <f>IF($J21="","", VLOOKUP($J21,Domain_Wide!$A$2:$M$24,6,FALSE))</f>
        <v/>
      </c>
      <c r="R21" s="25" t="str">
        <f>IF($J21="","", VLOOKUP($J21,Domain_Wide!$A$2:$M$24,7,FALSE))</f>
        <v/>
      </c>
      <c r="S21" s="25" t="str">
        <f t="shared" si="0"/>
        <v/>
      </c>
      <c r="T21" s="25" t="str">
        <f>IF($J21="","", VLOOKUP($J21,Domain_Wide!$A$2:$M$24,8,FALSE))</f>
        <v/>
      </c>
      <c r="U21" s="25" t="str">
        <f>IF($J21="","", VLOOKUP($J21,Domain_Wide!$A$2:$M$24,9,FALSE))</f>
        <v/>
      </c>
      <c r="V21" s="25" t="str">
        <f t="shared" si="1"/>
        <v/>
      </c>
      <c r="W21" s="25" t="str">
        <f>IF($J21="","", VLOOKUP($J21,Domain_Wide!$A$2:$M$24,10,FALSE))</f>
        <v/>
      </c>
      <c r="X21" s="25" t="str">
        <f>IF($J21="","", VLOOKUP($J21,Domain_Wide!$A$2:$M$24,11,FALSE))</f>
        <v/>
      </c>
      <c r="Y21" s="25" t="str">
        <f t="shared" si="2"/>
        <v/>
      </c>
      <c r="Z21" s="25" t="str">
        <f>IF($J21="","", VLOOKUP($J21,Domain_Wide!$A$2:$M$24,12,FALSE))</f>
        <v/>
      </c>
      <c r="AA21" s="25" t="str">
        <f>IF($J21="","", VLOOKUP($J21,Domain_Wide!$A$2:$M$24,13,FALSE))</f>
        <v/>
      </c>
      <c r="AB21" s="25" t="str">
        <f t="shared" si="3"/>
        <v/>
      </c>
      <c r="AC21" s="25" t="str">
        <f>IF($J21="","", VLOOKUP($J21,Domain_Wide!$A$2:$N$24,14,FALSE))</f>
        <v/>
      </c>
      <c r="AD21" s="25" t="str">
        <f>IF($J21="","", VLOOKUP($J21,Domain_Wide!$A$2:$P$24,15,FALSE))</f>
        <v/>
      </c>
      <c r="AE21" s="25"/>
      <c r="AF21" s="25" t="str">
        <f>IF($J21="","",VLOOKUP($J21,IndDomain_Wide!$A$2:$BI$24,2,FALSE))</f>
        <v/>
      </c>
      <c r="AG21" s="25" t="str">
        <f>IF($J21="","",VLOOKUP($J21,Indicator_Wide!$A$2:$BI$24,2,FALSE))</f>
        <v/>
      </c>
      <c r="AH21" s="25" t="str">
        <f t="shared" si="65"/>
        <v/>
      </c>
      <c r="AI21" s="25" t="str">
        <f>IF($J21="","",VLOOKUP($J21,IndDomain_Wide!$A$2:$BI$24,3,FALSE))</f>
        <v/>
      </c>
      <c r="AJ21" s="25" t="str">
        <f>IF($J21="","", VLOOKUP($J21,Indicator_Wide!$A$2:$BI$24,3,FALSE))</f>
        <v/>
      </c>
      <c r="AK21" s="25" t="str">
        <f t="shared" si="4"/>
        <v/>
      </c>
      <c r="AL21" s="25" t="str">
        <f>IF($J21="","",VLOOKUP($J21,IndDomain_Wide!$A$2:$BI$24,4,FALSE))</f>
        <v/>
      </c>
      <c r="AM21" s="25" t="str">
        <f>IF($J21="","", VLOOKUP($J21,Indicator_Wide!$A$2:$BI$24,4,FALSE))</f>
        <v/>
      </c>
      <c r="AN21" s="25" t="str">
        <f t="shared" si="5"/>
        <v/>
      </c>
      <c r="AO21" s="25" t="str">
        <f>IF($J21="","",VLOOKUP($J21,IndDomain_Wide!$A$2:$BI$24,5,FALSE))</f>
        <v/>
      </c>
      <c r="AP21" s="25" t="str">
        <f>IF($J21="","", VLOOKUP($J21,Indicator_Wide!$A$2:$BI$24,5,FALSE))</f>
        <v/>
      </c>
      <c r="AQ21" s="25" t="str">
        <f t="shared" si="6"/>
        <v/>
      </c>
      <c r="AR21" s="25" t="str">
        <f>IF($J21="","",VLOOKUP($J21,IndDomain_Wide!$A$2:$BI$24,6,FALSE))</f>
        <v/>
      </c>
      <c r="AS21" s="25" t="str">
        <f>IF($J21="","", VLOOKUP($J21,Indicator_Wide!$A$2:$BI$24,6,FALSE))</f>
        <v/>
      </c>
      <c r="AT21" s="25" t="str">
        <f t="shared" si="7"/>
        <v/>
      </c>
      <c r="AU21" s="25" t="str">
        <f>IF($J21="","",VLOOKUP($J21,IndDomain_Wide!$A$2:$BI$24,7,FALSE))</f>
        <v/>
      </c>
      <c r="AV21" s="25" t="str">
        <f>IF($J21="","", VLOOKUP($J21,Indicator_Wide!$A$2:$BI$24,7,FALSE))</f>
        <v/>
      </c>
      <c r="AW21" s="25" t="str">
        <f t="shared" si="8"/>
        <v/>
      </c>
      <c r="AX21" s="25" t="str">
        <f>IF($J21="","",VLOOKUP($J21,IndDomain_Wide!$A$2:$BI$24,8,FALSE))</f>
        <v/>
      </c>
      <c r="AY21" s="25" t="str">
        <f>IF($J21="","", VLOOKUP($J21,Indicator_Wide!$A$2:$BI$24,8,FALSE))</f>
        <v/>
      </c>
      <c r="AZ21" s="25" t="str">
        <f t="shared" si="9"/>
        <v/>
      </c>
      <c r="BA21" s="25" t="str">
        <f>IF($J21="","",VLOOKUP($J21,IndDomain_Wide!$A$2:$BI$26,9,FALSE))</f>
        <v/>
      </c>
      <c r="BB21" s="25" t="str">
        <f>IF($J21="","", VLOOKUP($J21,Indicator_Wide!$A$2:$BI$24,9,FALSE))</f>
        <v/>
      </c>
      <c r="BC21" s="25" t="str">
        <f t="shared" si="10"/>
        <v/>
      </c>
      <c r="BD21" s="25" t="str">
        <f>IF($J21="","",VLOOKUP($J21,IndDomain_Wide!$A$2:$BI$24,10,FALSE))</f>
        <v/>
      </c>
      <c r="BE21" s="25" t="str">
        <f>IF($J21="","", VLOOKUP($J21,Indicator_Wide!$A$2:$BI$24,10,FALSE))</f>
        <v/>
      </c>
      <c r="BF21" s="25" t="str">
        <f t="shared" si="11"/>
        <v/>
      </c>
      <c r="BG21" s="25" t="str">
        <f>IF($J21="","",VLOOKUP($J21,IndDomain_Wide!$A$2:$BI$24,11,FALSE))</f>
        <v/>
      </c>
      <c r="BH21" s="25" t="str">
        <f>IF($J21="","", VLOOKUP($J21,Indicator_Wide!$A$2:$BI$24,11,FALSE))</f>
        <v/>
      </c>
      <c r="BI21" s="25" t="str">
        <f t="shared" si="12"/>
        <v/>
      </c>
      <c r="BJ21" s="25" t="str">
        <f>IF($J21="","",VLOOKUP($J21,IndDomain_Wide!$A$2:$BI$24,12,FALSE))</f>
        <v/>
      </c>
      <c r="BK21" s="25" t="str">
        <f>IF($J21="","", VLOOKUP($J21,Indicator_Wide!$A$2:$BI$24,12,FALSE))</f>
        <v/>
      </c>
      <c r="BL21" s="25" t="str">
        <f t="shared" si="13"/>
        <v/>
      </c>
      <c r="BM21" s="25" t="str">
        <f>IF($J21="","",VLOOKUP($J21,IndDomain_Wide!$A$2:$BI$24,13,FALSE))</f>
        <v/>
      </c>
      <c r="BN21" s="25" t="str">
        <f>IF($J21="","", VLOOKUP($J21,Indicator_Wide!$A$2:$BI$24,13,FALSE))</f>
        <v/>
      </c>
      <c r="BO21" s="25" t="str">
        <f t="shared" si="14"/>
        <v/>
      </c>
      <c r="BP21" s="25" t="str">
        <f>IF($J21="","",VLOOKUP($J21,IndDomain_Wide!$A$2:$BI$24,14,FALSE))</f>
        <v/>
      </c>
      <c r="BQ21" s="25" t="str">
        <f>IF($J21="","", VLOOKUP($J21,Indicator_Wide!$A$2:$BI$24,14,FALSE))</f>
        <v/>
      </c>
      <c r="BR21" s="25" t="str">
        <f t="shared" si="15"/>
        <v/>
      </c>
      <c r="BS21" s="25" t="str">
        <f>IF($J21="","",VLOOKUP($J21,IndDomain_Wide!$A$2:$BI$24,15,FALSE))</f>
        <v/>
      </c>
      <c r="BT21" s="25" t="str">
        <f>IF($J21="","", VLOOKUP($J21,Indicator_Wide!$A$2:$BI$24,15,FALSE))</f>
        <v/>
      </c>
      <c r="BU21" s="25" t="str">
        <f t="shared" si="16"/>
        <v/>
      </c>
      <c r="BV21" s="25" t="str">
        <f>IF($J21="","",VLOOKUP($J21,IndDomain_Wide!$A$2:$BI$24,16,FALSE))</f>
        <v/>
      </c>
      <c r="BW21" s="25" t="str">
        <f>IF($J21="","", VLOOKUP($J21,Indicator_Wide!$A$2:$BI$24,16,FALSE))</f>
        <v/>
      </c>
      <c r="BX21" s="25" t="str">
        <f t="shared" si="17"/>
        <v/>
      </c>
      <c r="BY21" s="25" t="str">
        <f>IF($J21="","",VLOOKUP($J21,IndDomain_Wide!$A$2:$BI$24,17,FALSE))</f>
        <v/>
      </c>
      <c r="BZ21" s="25" t="str">
        <f>IF($J21="","", VLOOKUP($J21,Indicator_Wide!$A$2:$BI$24,17,FALSE))</f>
        <v/>
      </c>
      <c r="CA21" s="25" t="str">
        <f t="shared" si="18"/>
        <v/>
      </c>
      <c r="CB21" s="25" t="str">
        <f>IF($J21="","",VLOOKUP($J21,IndDomain_Wide!$A$2:$BI$24,18,FALSE))</f>
        <v/>
      </c>
      <c r="CC21" s="25" t="str">
        <f>IF($J21="","", VLOOKUP($J21,Indicator_Wide!$A$2:$BI$24,18,FALSE))</f>
        <v/>
      </c>
      <c r="CD21" s="25" t="str">
        <f t="shared" si="19"/>
        <v/>
      </c>
      <c r="CE21" s="25" t="str">
        <f>IF($J21="","",VLOOKUP($J21,IndDomain_Wide!$A$2:$BI$24,19,FALSE))</f>
        <v/>
      </c>
      <c r="CF21" s="25" t="str">
        <f>IF($J21="","", VLOOKUP($J21,Indicator_Wide!$A$2:$BI$24,19,FALSE))</f>
        <v/>
      </c>
      <c r="CG21" s="25" t="str">
        <f t="shared" si="20"/>
        <v/>
      </c>
      <c r="CH21" s="25" t="str">
        <f>IF($J21="","",VLOOKUP($J21,IndDomain_Wide!$A$2:$BI$24,20,FALSE))</f>
        <v/>
      </c>
      <c r="CI21" s="25" t="str">
        <f>IF($J21="","", VLOOKUP($J21,Indicator_Wide!$A$2:$BI$24,20,FALSE))</f>
        <v/>
      </c>
      <c r="CJ21" s="25" t="str">
        <f t="shared" si="21"/>
        <v/>
      </c>
      <c r="CK21" s="25" t="str">
        <f>IF($J21="","",VLOOKUP($J21,IndDomain_Wide!$A$2:$BI$24,21,FALSE))</f>
        <v/>
      </c>
      <c r="CL21" s="25" t="str">
        <f>IF($J21="","", VLOOKUP($J21,Indicator_Wide!$A$2:$BI$24,21,FALSE))</f>
        <v/>
      </c>
      <c r="CM21" s="25" t="str">
        <f t="shared" si="22"/>
        <v/>
      </c>
      <c r="CN21" s="25" t="str">
        <f>IF($J21="","",VLOOKUP($J21,IndDomain_Wide!$A$2:$BI$24,22,FALSE))</f>
        <v/>
      </c>
      <c r="CO21" s="25" t="str">
        <f>IF($J21="","", VLOOKUP($J21,Indicator_Wide!$A$2:$BI$24,22,FALSE))</f>
        <v/>
      </c>
      <c r="CP21" s="25" t="str">
        <f t="shared" si="23"/>
        <v/>
      </c>
      <c r="CQ21" s="25" t="str">
        <f>IF($J21="","",VLOOKUP($J21,IndDomain_Wide!$A$2:$BI$24,23,FALSE))</f>
        <v/>
      </c>
      <c r="CR21" s="25" t="str">
        <f>IF($J21="","", VLOOKUP($J21,Indicator_Wide!$A$2:$BI$24,23,FALSE))</f>
        <v/>
      </c>
      <c r="CS21" s="25" t="str">
        <f t="shared" si="24"/>
        <v/>
      </c>
      <c r="CT21" s="25" t="str">
        <f>IF($J21="","",VLOOKUP($J21,IndDomain_Wide!$A$2:$BI$24,24,FALSE))</f>
        <v/>
      </c>
      <c r="CU21" s="25" t="str">
        <f>IF($J21="","", VLOOKUP($J21,Indicator_Wide!$A$2:$BI$24,24,FALSE))</f>
        <v/>
      </c>
      <c r="CV21" s="25" t="str">
        <f t="shared" si="25"/>
        <v/>
      </c>
      <c r="CW21" s="25" t="str">
        <f>IF($J21="","",VLOOKUP($J21,IndDomain_Wide!$A$2:$BI$24,25,FALSE))</f>
        <v/>
      </c>
      <c r="CX21" s="25" t="str">
        <f>IF($J21="","", VLOOKUP($J21,Indicator_Wide!$A$2:$BI$24,25,FALSE))</f>
        <v/>
      </c>
      <c r="CY21" s="25" t="str">
        <f t="shared" si="26"/>
        <v/>
      </c>
      <c r="CZ21" s="25" t="str">
        <f>IF($J21="","",VLOOKUP($J21,IndDomain_Wide!$A$2:$BI$24,26,FALSE))</f>
        <v/>
      </c>
      <c r="DA21" s="25" t="str">
        <f>IF($J21="","", VLOOKUP($J21,Indicator_Wide!$A$2:$BI$24,26,FALSE))</f>
        <v/>
      </c>
      <c r="DB21" s="25" t="str">
        <f t="shared" si="27"/>
        <v/>
      </c>
      <c r="DC21" s="25" t="str">
        <f>IF($J21="","",VLOOKUP($J21,IndDomain_Wide!$A$2:$BI$24,27,FALSE))</f>
        <v/>
      </c>
      <c r="DD21" s="25" t="str">
        <f>IF($J21="","", VLOOKUP($J21,Indicator_Wide!$A$2:$BI$17,27,FALSE))</f>
        <v/>
      </c>
      <c r="DE21" s="25" t="str">
        <f t="shared" si="28"/>
        <v/>
      </c>
      <c r="DF21" s="25" t="str">
        <f>IF($J21="","",VLOOKUP($J21,IndDomain_Wide!$A$2:$BI$24,28,FALSE))</f>
        <v/>
      </c>
      <c r="DG21" s="25" t="str">
        <f>IF($J21="","", VLOOKUP($J21,Indicator_Wide!$A$2:$BI$17,28,FALSE))</f>
        <v/>
      </c>
      <c r="DH21" s="25" t="str">
        <f t="shared" si="29"/>
        <v/>
      </c>
      <c r="DI21" s="25" t="str">
        <f>IF($J21="","",VLOOKUP($J21,IndDomain_Wide!$A$2:$BI$24,29,FALSE))</f>
        <v/>
      </c>
      <c r="DJ21" s="25" t="str">
        <f>IF($J21="","", VLOOKUP($J21,Indicator_Wide!$A$2:$BI$24,29,FALSE))</f>
        <v/>
      </c>
      <c r="DK21" s="25" t="str">
        <f t="shared" si="30"/>
        <v/>
      </c>
      <c r="DL21" s="25" t="str">
        <f>IF($J21="","",VLOOKUP($J21,IndDomain_Wide!$A$2:$BI$24,30,FALSE))</f>
        <v/>
      </c>
      <c r="DM21" s="25" t="str">
        <f>IF($J21="","", VLOOKUP($J21,Indicator_Wide!$A$2:$BI$24,30,FALSE))</f>
        <v/>
      </c>
      <c r="DN21" s="25" t="str">
        <f t="shared" si="31"/>
        <v/>
      </c>
      <c r="DO21" s="25" t="str">
        <f>IF($J21="","",VLOOKUP($J21,IndDomain_Wide!$A$2:$BI$24,31,FALSE))</f>
        <v/>
      </c>
      <c r="DP21" s="25" t="str">
        <f>IF($J21="","", VLOOKUP($J21,Indicator_Wide!$A$2:$BI$24,31,FALSE))</f>
        <v/>
      </c>
      <c r="DQ21" s="25" t="str">
        <f t="shared" si="32"/>
        <v/>
      </c>
      <c r="DR21" s="25" t="str">
        <f>IF($J21="","",VLOOKUP($J21,IndDomain_Wide!$A$2:$BI$24,32,FALSE))</f>
        <v/>
      </c>
      <c r="DS21" s="25" t="str">
        <f>IF($J21="","", VLOOKUP($J21,Indicator_Wide!$A$2:$BI$24,32,FALSE))</f>
        <v/>
      </c>
      <c r="DT21" s="25" t="str">
        <f t="shared" si="33"/>
        <v/>
      </c>
      <c r="DU21" s="25" t="str">
        <f>IF($J21="","",VLOOKUP($J21,IndDomain_Wide!$A$2:$BI$24,33,FALSE))</f>
        <v/>
      </c>
      <c r="DV21" s="25" t="str">
        <f>IF($J21="","", VLOOKUP($J21,Indicator_Wide!$A$2:$BI$24,33,FALSE))</f>
        <v/>
      </c>
      <c r="DW21" s="25" t="str">
        <f t="shared" si="34"/>
        <v/>
      </c>
      <c r="DX21" s="25" t="str">
        <f>IF($J21="","",VLOOKUP($J21,IndDomain_Wide!$A$2:$BI$24,34,FALSE))</f>
        <v/>
      </c>
      <c r="DY21" s="25" t="str">
        <f>IF($J21="","", VLOOKUP($J21,Indicator_Wide!$A$2:$BI$24,34,FALSE))</f>
        <v/>
      </c>
      <c r="DZ21" s="25" t="str">
        <f t="shared" si="35"/>
        <v/>
      </c>
      <c r="EA21" s="25" t="str">
        <f>IF($J21="","",VLOOKUP($J21,IndDomain_Wide!$A$2:$BI$24,35,FALSE))</f>
        <v/>
      </c>
      <c r="EB21" s="25" t="str">
        <f>IF($J21="","", VLOOKUP($J21,Indicator_Wide!$A$2:$BI$24,35,FALSE))</f>
        <v/>
      </c>
      <c r="EC21" s="25" t="str">
        <f t="shared" si="36"/>
        <v/>
      </c>
      <c r="ED21" s="25" t="str">
        <f>IF($J21="","",VLOOKUP($J21,IndDomain_Wide!$A$2:$BI$24,36,FALSE))</f>
        <v/>
      </c>
      <c r="EE21" s="25" t="str">
        <f>IF($J21="","", VLOOKUP($J21,Indicator_Wide!$A$2:$BI$24,36,FALSE))</f>
        <v/>
      </c>
      <c r="EF21" s="25" t="str">
        <f t="shared" si="37"/>
        <v/>
      </c>
      <c r="EG21" s="25" t="str">
        <f>IF($J21="","",VLOOKUP($J21,IndDomain_Wide!$A$2:$BI$24,37,FALSE))</f>
        <v/>
      </c>
      <c r="EH21" s="25" t="str">
        <f>IF($J21="","", VLOOKUP($J21,Indicator_Wide!$A$2:$BI$24,37,FALSE))</f>
        <v/>
      </c>
      <c r="EI21" s="25" t="str">
        <f t="shared" si="38"/>
        <v/>
      </c>
      <c r="EJ21" s="25" t="str">
        <f>IF($J21="","",VLOOKUP($J21,IndDomain_Wide!$A$2:$BI$24,38,FALSE))</f>
        <v/>
      </c>
      <c r="EK21" s="25" t="str">
        <f>IF($J21="","", VLOOKUP($J21,Indicator_Wide!$A$2:$BI$24,38,FALSE))</f>
        <v/>
      </c>
      <c r="EL21" s="25" t="str">
        <f t="shared" si="39"/>
        <v/>
      </c>
      <c r="EM21" s="25" t="str">
        <f>IF($J21="","",VLOOKUP($J21,IndDomain_Wide!$A$2:$BI$24,39,FALSE))</f>
        <v/>
      </c>
      <c r="EN21" s="25" t="str">
        <f>IF($J21="","", VLOOKUP($J21,Indicator_Wide!$A$2:$BI$24,39,FALSE))</f>
        <v/>
      </c>
      <c r="EO21" s="25" t="str">
        <f t="shared" si="40"/>
        <v/>
      </c>
      <c r="EP21" s="25" t="str">
        <f>IF($J21="","",VLOOKUP($J21,IndDomain_Wide!$A$2:$BI$24,40,FALSE))</f>
        <v/>
      </c>
      <c r="EQ21" s="25" t="str">
        <f>IF($J21="","", VLOOKUP($J21,Indicator_Wide!$A$2:$BI$24,40,FALSE))</f>
        <v/>
      </c>
      <c r="ER21" s="25" t="str">
        <f t="shared" si="41"/>
        <v/>
      </c>
      <c r="ES21" s="25" t="str">
        <f>IF($J21="","",VLOOKUP($J21,IndDomain_Wide!$A$2:$BI$24,41,FALSE))</f>
        <v/>
      </c>
      <c r="ET21" s="25" t="str">
        <f>IF($J21="","", VLOOKUP($J21,Indicator_Wide!$A$2:$BI$24,41,FALSE))</f>
        <v/>
      </c>
      <c r="EU21" s="25" t="str">
        <f t="shared" si="42"/>
        <v/>
      </c>
      <c r="EV21" s="25" t="str">
        <f>IF($J21="","",VLOOKUP($J21,IndDomain_Wide!$A$2:$BI$24,42,FALSE))</f>
        <v/>
      </c>
      <c r="EW21" s="25" t="str">
        <f>IF($J21="","", VLOOKUP($J21,Indicator_Wide!$A$2:$BI$24,42,FALSE))</f>
        <v/>
      </c>
      <c r="EX21" s="25" t="str">
        <f t="shared" si="43"/>
        <v/>
      </c>
      <c r="EY21" s="25" t="str">
        <f>IF($J21="","",VLOOKUP($J21,IndDomain_Wide!$A$2:$BI$24,43,FALSE))</f>
        <v/>
      </c>
      <c r="EZ21" s="25" t="str">
        <f>IF($J21="","", VLOOKUP($J21,Indicator_Wide!$A$2:$BI$24,43,FALSE))</f>
        <v/>
      </c>
      <c r="FA21" s="25" t="str">
        <f t="shared" si="44"/>
        <v/>
      </c>
      <c r="FB21" s="25" t="str">
        <f>IF($J21="","",VLOOKUP($J21,IndDomain_Wide!$A$2:$BI$24,44,FALSE))</f>
        <v/>
      </c>
      <c r="FC21" s="25" t="str">
        <f>IF($J21="","", VLOOKUP($J21,Indicator_Wide!$A$2:$BI$24,44,FALSE))</f>
        <v/>
      </c>
      <c r="FD21" s="25" t="str">
        <f t="shared" si="45"/>
        <v/>
      </c>
      <c r="FE21" s="25" t="str">
        <f>IF($J21="","",VLOOKUP($J21,IndDomain_Wide!$A$2:$BI$24,45,FALSE))</f>
        <v/>
      </c>
      <c r="FF21" s="25" t="str">
        <f>IF($J21="","", VLOOKUP($J21,Indicator_Wide!$A$2:$BI$24,45,FALSE))</f>
        <v/>
      </c>
      <c r="FG21" s="25" t="str">
        <f t="shared" si="46"/>
        <v/>
      </c>
      <c r="FH21" s="25" t="str">
        <f>IF($J21="","",VLOOKUP($J21,IndDomain_Wide!$A$2:$BI$24,46,FALSE))</f>
        <v/>
      </c>
      <c r="FI21" s="25" t="str">
        <f>IF($J21="","", VLOOKUP($J21,Indicator_Wide!$A$2:$BI$24,46,FALSE))</f>
        <v/>
      </c>
      <c r="FJ21" s="25" t="str">
        <f t="shared" si="47"/>
        <v/>
      </c>
      <c r="FK21" s="25" t="str">
        <f>IF($J21="","",VLOOKUP($J21,IndDomain_Wide!$A$2:$BI$24,47,FALSE))</f>
        <v/>
      </c>
      <c r="FL21" s="25" t="str">
        <f>IF($J21="","", VLOOKUP($J21,Indicator_Wide!$A$2:$BI$24,47,FALSE))</f>
        <v/>
      </c>
      <c r="FM21" s="25" t="str">
        <f t="shared" si="48"/>
        <v/>
      </c>
      <c r="FN21" s="25" t="str">
        <f>IF($J21="","",VLOOKUP($J21,IndDomain_Wide!$A$2:$BI$24,48,FALSE))</f>
        <v/>
      </c>
      <c r="FO21" s="25" t="str">
        <f>IF($J21="","", VLOOKUP($J21,Indicator_Wide!$A$2:$BI$24,48,FALSE))</f>
        <v/>
      </c>
      <c r="FP21" s="25" t="str">
        <f t="shared" si="49"/>
        <v/>
      </c>
      <c r="FQ21" s="25" t="str">
        <f>IF($J21="","",VLOOKUP($J21,IndDomain_Wide!$A$2:$BI$24,49,FALSE))</f>
        <v/>
      </c>
      <c r="FR21" s="25" t="str">
        <f>IF($J21="","", VLOOKUP($J21,Indicator_Wide!$A$2:$BI$24,49,FALSE))</f>
        <v/>
      </c>
      <c r="FS21" s="25" t="str">
        <f t="shared" si="50"/>
        <v/>
      </c>
      <c r="FT21" s="25" t="str">
        <f>IF($J21="","",VLOOKUP($J21,IndDomain_Wide!$A$2:$BI$24,50,FALSE))</f>
        <v/>
      </c>
      <c r="FU21" s="25" t="str">
        <f>IF($J21="","", VLOOKUP($J21,Indicator_Wide!$A$2:$BI$24,50,FALSE))</f>
        <v/>
      </c>
      <c r="FV21" s="25" t="str">
        <f t="shared" si="51"/>
        <v/>
      </c>
      <c r="FW21" s="25" t="str">
        <f>IF($J21="","",VLOOKUP($J21,IndDomain_Wide!$A$2:$BI$24,51,FALSE))</f>
        <v/>
      </c>
      <c r="FX21" s="25" t="str">
        <f>IF($J21="","", VLOOKUP($J21,Indicator_Wide!$A$2:$BI$24,51,FALSE))</f>
        <v/>
      </c>
      <c r="FY21" s="25" t="str">
        <f t="shared" si="52"/>
        <v/>
      </c>
      <c r="FZ21" s="25" t="str">
        <f>IF($J21="","",VLOOKUP($J21,IndDomain_Wide!$A$2:$BI$24,52,FALSE))</f>
        <v/>
      </c>
      <c r="GA21" s="25" t="str">
        <f>IF($J21="","", VLOOKUP($J21,Indicator_Wide!$A$2:$BI$24,52,FALSE))</f>
        <v/>
      </c>
      <c r="GB21" s="25" t="str">
        <f t="shared" si="53"/>
        <v/>
      </c>
      <c r="GC21" s="25" t="str">
        <f>IF($J21="","",VLOOKUP($J21,IndDomain_Wide!$A$2:$BI$24,53,FALSE))</f>
        <v/>
      </c>
      <c r="GD21" s="25" t="str">
        <f>IF($J21="","", VLOOKUP($J21,Indicator_Wide!$A$2:$BI$24,53,FALSE))</f>
        <v/>
      </c>
      <c r="GE21" s="25" t="str">
        <f t="shared" si="54"/>
        <v/>
      </c>
      <c r="GF21" s="25" t="str">
        <f>IF($J21="","",VLOOKUP($J21,IndDomain_Wide!$A$2:$BI$24,54,FALSE))</f>
        <v/>
      </c>
      <c r="GG21" s="25" t="str">
        <f>IF($J21="","", VLOOKUP($J21,Indicator_Wide!$A$2:$BI$24,54,FALSE))</f>
        <v/>
      </c>
      <c r="GH21" s="25" t="str">
        <f t="shared" si="55"/>
        <v/>
      </c>
      <c r="GI21" s="25" t="str">
        <f>IF($J21="","",VLOOKUP($J21,IndDomain_Wide!$A$2:$BI$24,55,FALSE))</f>
        <v/>
      </c>
      <c r="GJ21" s="25" t="str">
        <f>IF($J21="","", VLOOKUP($J21,Indicator_Wide!$A$2:$BI$24,55,FALSE))</f>
        <v/>
      </c>
      <c r="GK21" s="25" t="str">
        <f t="shared" si="56"/>
        <v/>
      </c>
      <c r="GL21" s="25" t="str">
        <f>IF($J21="","",VLOOKUP($J21,IndDomain_Wide!$A$2:$BI$24,56,FALSE))</f>
        <v/>
      </c>
      <c r="GM21" s="25" t="str">
        <f>IF($J21="","", VLOOKUP($J21,Indicator_Wide!$A$2:$BI$24,56,FALSE))</f>
        <v/>
      </c>
      <c r="GN21" s="25" t="str">
        <f t="shared" si="57"/>
        <v/>
      </c>
      <c r="GO21" s="25" t="str">
        <f>IF($J21="","",VLOOKUP($J21,IndDomain_Wide!$A$2:$BI$24,57,FALSE))</f>
        <v/>
      </c>
      <c r="GP21" s="25" t="str">
        <f>IF($J21="","", VLOOKUP($J21,Indicator_Wide!$A$2:$BI$24,57,FALSE))</f>
        <v/>
      </c>
      <c r="GQ21" s="25" t="str">
        <f t="shared" si="58"/>
        <v/>
      </c>
      <c r="GR21" s="25" t="str">
        <f>IF($J21="","",VLOOKUP($J21,IndDomain_Wide!$A$2:$BI$24,58,FALSE))</f>
        <v/>
      </c>
      <c r="GS21" s="25" t="str">
        <f>IF($J21="","", VLOOKUP($J21,Indicator_Wide!$A$2:$BI$24,58,FALSE))</f>
        <v/>
      </c>
      <c r="GT21" s="25" t="str">
        <f t="shared" si="59"/>
        <v/>
      </c>
      <c r="GU21" s="25" t="str">
        <f>IF($J21="","",VLOOKUP($J21,IndDomain_Wide!$A$2:$BI$24,59,FALSE))</f>
        <v/>
      </c>
      <c r="GV21" s="25" t="str">
        <f>IF($J21="","", VLOOKUP($J21,Indicator_Wide!$A$2:$BI$24,59,FALSE))</f>
        <v/>
      </c>
      <c r="GW21" s="25" t="str">
        <f t="shared" si="60"/>
        <v/>
      </c>
      <c r="GX21" s="25" t="str">
        <f>IF($J21="","",VLOOKUP($J21,IndDomain_Wide!$A$2:$BI$24,60,FALSE))</f>
        <v/>
      </c>
      <c r="GY21" s="25" t="str">
        <f>IF($J21="","", VLOOKUP($J21,Indicator_Wide!$A$2:$BI$24,60,FALSE))</f>
        <v/>
      </c>
      <c r="GZ21" s="25" t="str">
        <f t="shared" si="61"/>
        <v/>
      </c>
      <c r="HA21" s="25" t="str">
        <f>IF($J21="","",VLOOKUP($J21,IndDomain_Wide!$A$2:$BI$24,61,FALSE))</f>
        <v/>
      </c>
      <c r="HB21" s="25" t="str">
        <f>IF($J21="","", VLOOKUP($J21,Indicator_Wide!$A$2:$BI$24,61,FALSE))</f>
        <v/>
      </c>
      <c r="HC21" s="25" t="str">
        <f t="shared" si="62"/>
        <v/>
      </c>
      <c r="HD21" s="25"/>
      <c r="HE21" s="25"/>
    </row>
    <row r="22" spans="1:213" x14ac:dyDescent="0.25">
      <c r="A22" s="24"/>
      <c r="B22" s="25"/>
      <c r="C22" s="25"/>
      <c r="D22" s="25"/>
      <c r="E22" s="25"/>
      <c r="F22" s="25"/>
      <c r="G22" s="25"/>
      <c r="H22" s="25"/>
      <c r="I22" s="25"/>
      <c r="J22" s="25"/>
      <c r="K22" s="25" t="str">
        <f>IF($J22="","", VLOOKUP($J22,Domain_Wide!$A$2:$M$24,2,FALSE))</f>
        <v/>
      </c>
      <c r="L22" s="25" t="str">
        <f>IF($J22="","", VLOOKUP($J22,Domain_Wide!$A$2:$M$24,3,FALSE))</f>
        <v/>
      </c>
      <c r="M22" s="25" t="str">
        <f t="shared" si="63"/>
        <v/>
      </c>
      <c r="N22" s="25" t="str">
        <f>IF($J22="","", VLOOKUP($J22,Domain_Wide!$A$2:$M$24,4,FALSE))</f>
        <v/>
      </c>
      <c r="O22" s="25" t="str">
        <f>IF($J22="","", VLOOKUP($J22,Domain_Wide!$A$2:$M$24,5,FALSE))</f>
        <v/>
      </c>
      <c r="P22" s="25" t="str">
        <f t="shared" si="64"/>
        <v/>
      </c>
      <c r="Q22" s="25" t="str">
        <f>IF($J22="","", VLOOKUP($J22,Domain_Wide!$A$2:$M$24,6,FALSE))</f>
        <v/>
      </c>
      <c r="R22" s="25" t="str">
        <f>IF($J22="","", VLOOKUP($J22,Domain_Wide!$A$2:$M$24,7,FALSE))</f>
        <v/>
      </c>
      <c r="S22" s="25" t="str">
        <f t="shared" si="0"/>
        <v/>
      </c>
      <c r="T22" s="25" t="str">
        <f>IF($J22="","", VLOOKUP($J22,Domain_Wide!$A$2:$M$24,8,FALSE))</f>
        <v/>
      </c>
      <c r="U22" s="25" t="str">
        <f>IF($J22="","", VLOOKUP($J22,Domain_Wide!$A$2:$M$24,9,FALSE))</f>
        <v/>
      </c>
      <c r="V22" s="25" t="str">
        <f t="shared" si="1"/>
        <v/>
      </c>
      <c r="W22" s="25" t="str">
        <f>IF($J22="","", VLOOKUP($J22,Domain_Wide!$A$2:$M$24,10,FALSE))</f>
        <v/>
      </c>
      <c r="X22" s="25" t="str">
        <f>IF($J22="","", VLOOKUP($J22,Domain_Wide!$A$2:$M$24,11,FALSE))</f>
        <v/>
      </c>
      <c r="Y22" s="25" t="str">
        <f t="shared" si="2"/>
        <v/>
      </c>
      <c r="Z22" s="25" t="str">
        <f>IF($J22="","", VLOOKUP($J22,Domain_Wide!$A$2:$M$24,12,FALSE))</f>
        <v/>
      </c>
      <c r="AA22" s="25" t="str">
        <f>IF($J22="","", VLOOKUP($J22,Domain_Wide!$A$2:$M$24,13,FALSE))</f>
        <v/>
      </c>
      <c r="AB22" s="25" t="str">
        <f t="shared" si="3"/>
        <v/>
      </c>
      <c r="AC22" s="25" t="str">
        <f>IF($J22="","", VLOOKUP($J22,Domain_Wide!$A$2:$N$24,14,FALSE))</f>
        <v/>
      </c>
      <c r="AD22" s="25" t="str">
        <f>IF($J22="","", VLOOKUP($J22,Domain_Wide!$A$2:$P$24,15,FALSE))</f>
        <v/>
      </c>
      <c r="AE22" s="25"/>
      <c r="AF22" s="25" t="str">
        <f>IF($J22="","",VLOOKUP($J22,IndDomain_Wide!$A$2:$BI$24,2,FALSE))</f>
        <v/>
      </c>
      <c r="AG22" s="25" t="str">
        <f>IF($J22="","",VLOOKUP($J22,Indicator_Wide!$A$2:$BI$24,2,FALSE))</f>
        <v/>
      </c>
      <c r="AH22" s="25" t="str">
        <f t="shared" si="65"/>
        <v/>
      </c>
      <c r="AI22" s="25" t="str">
        <f>IF($J22="","",VLOOKUP($J22,IndDomain_Wide!$A$2:$BI$24,3,FALSE))</f>
        <v/>
      </c>
      <c r="AJ22" s="25" t="str">
        <f>IF($J22="","", VLOOKUP($J22,Indicator_Wide!$A$2:$BI$24,3,FALSE))</f>
        <v/>
      </c>
      <c r="AK22" s="25" t="str">
        <f t="shared" si="4"/>
        <v/>
      </c>
      <c r="AL22" s="25" t="str">
        <f>IF($J22="","",VLOOKUP($J22,IndDomain_Wide!$A$2:$BI$24,4,FALSE))</f>
        <v/>
      </c>
      <c r="AM22" s="25" t="str">
        <f>IF($J22="","", VLOOKUP($J22,Indicator_Wide!$A$2:$BI$24,4,FALSE))</f>
        <v/>
      </c>
      <c r="AN22" s="25" t="str">
        <f t="shared" si="5"/>
        <v/>
      </c>
      <c r="AO22" s="25" t="str">
        <f>IF($J22="","",VLOOKUP($J22,IndDomain_Wide!$A$2:$BI$24,5,FALSE))</f>
        <v/>
      </c>
      <c r="AP22" s="25" t="str">
        <f>IF($J22="","", VLOOKUP($J22,Indicator_Wide!$A$2:$BI$24,5,FALSE))</f>
        <v/>
      </c>
      <c r="AQ22" s="25" t="str">
        <f t="shared" si="6"/>
        <v/>
      </c>
      <c r="AR22" s="25" t="str">
        <f>IF($J22="","",VLOOKUP($J22,IndDomain_Wide!$A$2:$BI$24,6,FALSE))</f>
        <v/>
      </c>
      <c r="AS22" s="25" t="str">
        <f>IF($J22="","", VLOOKUP($J22,Indicator_Wide!$A$2:$BI$24,6,FALSE))</f>
        <v/>
      </c>
      <c r="AT22" s="25" t="str">
        <f t="shared" si="7"/>
        <v/>
      </c>
      <c r="AU22" s="25" t="str">
        <f>IF($J22="","",VLOOKUP($J22,IndDomain_Wide!$A$2:$BI$24,7,FALSE))</f>
        <v/>
      </c>
      <c r="AV22" s="25" t="str">
        <f>IF($J22="","", VLOOKUP($J22,Indicator_Wide!$A$2:$BI$24,7,FALSE))</f>
        <v/>
      </c>
      <c r="AW22" s="25" t="str">
        <f t="shared" si="8"/>
        <v/>
      </c>
      <c r="AX22" s="25" t="str">
        <f>IF($J22="","",VLOOKUP($J22,IndDomain_Wide!$A$2:$BI$24,8,FALSE))</f>
        <v/>
      </c>
      <c r="AY22" s="25" t="str">
        <f>IF($J22="","", VLOOKUP($J22,Indicator_Wide!$A$2:$BI$24,8,FALSE))</f>
        <v/>
      </c>
      <c r="AZ22" s="25" t="str">
        <f t="shared" si="9"/>
        <v/>
      </c>
      <c r="BA22" s="25" t="str">
        <f>IF($J22="","",VLOOKUP($J22,IndDomain_Wide!$A$2:$BI$26,9,FALSE))</f>
        <v/>
      </c>
      <c r="BB22" s="25" t="str">
        <f>IF($J22="","", VLOOKUP($J22,Indicator_Wide!$A$2:$BI$24,9,FALSE))</f>
        <v/>
      </c>
      <c r="BC22" s="25" t="str">
        <f t="shared" si="10"/>
        <v/>
      </c>
      <c r="BD22" s="25" t="str">
        <f>IF($J22="","",VLOOKUP($J22,IndDomain_Wide!$A$2:$BI$24,10,FALSE))</f>
        <v/>
      </c>
      <c r="BE22" s="25" t="str">
        <f>IF($J22="","", VLOOKUP($J22,Indicator_Wide!$A$2:$BI$24,10,FALSE))</f>
        <v/>
      </c>
      <c r="BF22" s="25" t="str">
        <f t="shared" si="11"/>
        <v/>
      </c>
      <c r="BG22" s="25" t="str">
        <f>IF($J22="","",VLOOKUP($J22,IndDomain_Wide!$A$2:$BI$24,11,FALSE))</f>
        <v/>
      </c>
      <c r="BH22" s="25" t="str">
        <f>IF($J22="","", VLOOKUP($J22,Indicator_Wide!$A$2:$BI$24,11,FALSE))</f>
        <v/>
      </c>
      <c r="BI22" s="25" t="str">
        <f t="shared" si="12"/>
        <v/>
      </c>
      <c r="BJ22" s="25" t="str">
        <f>IF($J22="","",VLOOKUP($J22,IndDomain_Wide!$A$2:$BI$24,12,FALSE))</f>
        <v/>
      </c>
      <c r="BK22" s="25" t="str">
        <f>IF($J22="","", VLOOKUP($J22,Indicator_Wide!$A$2:$BI$24,12,FALSE))</f>
        <v/>
      </c>
      <c r="BL22" s="25" t="str">
        <f t="shared" si="13"/>
        <v/>
      </c>
      <c r="BM22" s="25" t="str">
        <f>IF($J22="","",VLOOKUP($J22,IndDomain_Wide!$A$2:$BI$24,13,FALSE))</f>
        <v/>
      </c>
      <c r="BN22" s="25" t="str">
        <f>IF($J22="","", VLOOKUP($J22,Indicator_Wide!$A$2:$BI$24,13,FALSE))</f>
        <v/>
      </c>
      <c r="BO22" s="25" t="str">
        <f t="shared" si="14"/>
        <v/>
      </c>
      <c r="BP22" s="25" t="str">
        <f>IF($J22="","",VLOOKUP($J22,IndDomain_Wide!$A$2:$BI$24,14,FALSE))</f>
        <v/>
      </c>
      <c r="BQ22" s="25" t="str">
        <f>IF($J22="","", VLOOKUP($J22,Indicator_Wide!$A$2:$BI$24,14,FALSE))</f>
        <v/>
      </c>
      <c r="BR22" s="25" t="str">
        <f t="shared" si="15"/>
        <v/>
      </c>
      <c r="BS22" s="25" t="str">
        <f>IF($J22="","",VLOOKUP($J22,IndDomain_Wide!$A$2:$BI$24,15,FALSE))</f>
        <v/>
      </c>
      <c r="BT22" s="25" t="str">
        <f>IF($J22="","", VLOOKUP($J22,Indicator_Wide!$A$2:$BI$24,15,FALSE))</f>
        <v/>
      </c>
      <c r="BU22" s="25" t="str">
        <f t="shared" si="16"/>
        <v/>
      </c>
      <c r="BV22" s="25" t="str">
        <f>IF($J22="","",VLOOKUP($J22,IndDomain_Wide!$A$2:$BI$24,16,FALSE))</f>
        <v/>
      </c>
      <c r="BW22" s="25" t="str">
        <f>IF($J22="","", VLOOKUP($J22,Indicator_Wide!$A$2:$BI$24,16,FALSE))</f>
        <v/>
      </c>
      <c r="BX22" s="25" t="str">
        <f t="shared" si="17"/>
        <v/>
      </c>
      <c r="BY22" s="25" t="str">
        <f>IF($J22="","",VLOOKUP($J22,IndDomain_Wide!$A$2:$BI$24,17,FALSE))</f>
        <v/>
      </c>
      <c r="BZ22" s="25" t="str">
        <f>IF($J22="","", VLOOKUP($J22,Indicator_Wide!$A$2:$BI$24,17,FALSE))</f>
        <v/>
      </c>
      <c r="CA22" s="25" t="str">
        <f t="shared" si="18"/>
        <v/>
      </c>
      <c r="CB22" s="25" t="str">
        <f>IF($J22="","",VLOOKUP($J22,IndDomain_Wide!$A$2:$BI$24,18,FALSE))</f>
        <v/>
      </c>
      <c r="CC22" s="25" t="str">
        <f>IF($J22="","", VLOOKUP($J22,Indicator_Wide!$A$2:$BI$24,18,FALSE))</f>
        <v/>
      </c>
      <c r="CD22" s="25" t="str">
        <f t="shared" si="19"/>
        <v/>
      </c>
      <c r="CE22" s="25" t="str">
        <f>IF($J22="","",VLOOKUP($J22,IndDomain_Wide!$A$2:$BI$24,19,FALSE))</f>
        <v/>
      </c>
      <c r="CF22" s="25" t="str">
        <f>IF($J22="","", VLOOKUP($J22,Indicator_Wide!$A$2:$BI$24,19,FALSE))</f>
        <v/>
      </c>
      <c r="CG22" s="25" t="str">
        <f t="shared" si="20"/>
        <v/>
      </c>
      <c r="CH22" s="25" t="str">
        <f>IF($J22="","",VLOOKUP($J22,IndDomain_Wide!$A$2:$BI$24,20,FALSE))</f>
        <v/>
      </c>
      <c r="CI22" s="25" t="str">
        <f>IF($J22="","", VLOOKUP($J22,Indicator_Wide!$A$2:$BI$24,20,FALSE))</f>
        <v/>
      </c>
      <c r="CJ22" s="25" t="str">
        <f t="shared" si="21"/>
        <v/>
      </c>
      <c r="CK22" s="25" t="str">
        <f>IF($J22="","",VLOOKUP($J22,IndDomain_Wide!$A$2:$BI$24,21,FALSE))</f>
        <v/>
      </c>
      <c r="CL22" s="25" t="str">
        <f>IF($J22="","", VLOOKUP($J22,Indicator_Wide!$A$2:$BI$24,21,FALSE))</f>
        <v/>
      </c>
      <c r="CM22" s="25" t="str">
        <f t="shared" si="22"/>
        <v/>
      </c>
      <c r="CN22" s="25" t="str">
        <f>IF($J22="","",VLOOKUP($J22,IndDomain_Wide!$A$2:$BI$24,22,FALSE))</f>
        <v/>
      </c>
      <c r="CO22" s="25" t="str">
        <f>IF($J22="","", VLOOKUP($J22,Indicator_Wide!$A$2:$BI$24,22,FALSE))</f>
        <v/>
      </c>
      <c r="CP22" s="25" t="str">
        <f t="shared" si="23"/>
        <v/>
      </c>
      <c r="CQ22" s="25" t="str">
        <f>IF($J22="","",VLOOKUP($J22,IndDomain_Wide!$A$2:$BI$24,23,FALSE))</f>
        <v/>
      </c>
      <c r="CR22" s="25" t="str">
        <f>IF($J22="","", VLOOKUP($J22,Indicator_Wide!$A$2:$BI$24,23,FALSE))</f>
        <v/>
      </c>
      <c r="CS22" s="25" t="str">
        <f t="shared" si="24"/>
        <v/>
      </c>
      <c r="CT22" s="25" t="str">
        <f>IF($J22="","",VLOOKUP($J22,IndDomain_Wide!$A$2:$BI$24,24,FALSE))</f>
        <v/>
      </c>
      <c r="CU22" s="25" t="str">
        <f>IF($J22="","", VLOOKUP($J22,Indicator_Wide!$A$2:$BI$24,24,FALSE))</f>
        <v/>
      </c>
      <c r="CV22" s="25" t="str">
        <f t="shared" si="25"/>
        <v/>
      </c>
      <c r="CW22" s="25" t="str">
        <f>IF($J22="","",VLOOKUP($J22,IndDomain_Wide!$A$2:$BI$24,25,FALSE))</f>
        <v/>
      </c>
      <c r="CX22" s="25" t="str">
        <f>IF($J22="","", VLOOKUP($J22,Indicator_Wide!$A$2:$BI$24,25,FALSE))</f>
        <v/>
      </c>
      <c r="CY22" s="25" t="str">
        <f t="shared" si="26"/>
        <v/>
      </c>
      <c r="CZ22" s="25" t="str">
        <f>IF($J22="","",VLOOKUP($J22,IndDomain_Wide!$A$2:$BI$24,26,FALSE))</f>
        <v/>
      </c>
      <c r="DA22" s="25" t="str">
        <f>IF($J22="","", VLOOKUP($J22,Indicator_Wide!$A$2:$BI$24,26,FALSE))</f>
        <v/>
      </c>
      <c r="DB22" s="25" t="str">
        <f t="shared" si="27"/>
        <v/>
      </c>
      <c r="DC22" s="25" t="str">
        <f>IF($J22="","",VLOOKUP($J22,IndDomain_Wide!$A$2:$BI$24,27,FALSE))</f>
        <v/>
      </c>
      <c r="DD22" s="25" t="str">
        <f>IF($J22="","", VLOOKUP($J22,Indicator_Wide!$A$2:$BI$17,27,FALSE))</f>
        <v/>
      </c>
      <c r="DE22" s="25" t="str">
        <f t="shared" si="28"/>
        <v/>
      </c>
      <c r="DF22" s="25" t="str">
        <f>IF($J22="","",VLOOKUP($J22,IndDomain_Wide!$A$2:$BI$24,28,FALSE))</f>
        <v/>
      </c>
      <c r="DG22" s="25" t="str">
        <f>IF($J22="","", VLOOKUP($J22,Indicator_Wide!$A$2:$BI$17,28,FALSE))</f>
        <v/>
      </c>
      <c r="DH22" s="25" t="str">
        <f t="shared" si="29"/>
        <v/>
      </c>
      <c r="DI22" s="25" t="str">
        <f>IF($J22="","",VLOOKUP($J22,IndDomain_Wide!$A$2:$BI$24,29,FALSE))</f>
        <v/>
      </c>
      <c r="DJ22" s="25" t="str">
        <f>IF($J22="","", VLOOKUP($J22,Indicator_Wide!$A$2:$BI$24,29,FALSE))</f>
        <v/>
      </c>
      <c r="DK22" s="25" t="str">
        <f t="shared" si="30"/>
        <v/>
      </c>
      <c r="DL22" s="25" t="str">
        <f>IF($J22="","",VLOOKUP($J22,IndDomain_Wide!$A$2:$BI$24,30,FALSE))</f>
        <v/>
      </c>
      <c r="DM22" s="25" t="str">
        <f>IF($J22="","", VLOOKUP($J22,Indicator_Wide!$A$2:$BI$24,30,FALSE))</f>
        <v/>
      </c>
      <c r="DN22" s="25" t="str">
        <f t="shared" si="31"/>
        <v/>
      </c>
      <c r="DO22" s="25" t="str">
        <f>IF($J22="","",VLOOKUP($J22,IndDomain_Wide!$A$2:$BI$24,31,FALSE))</f>
        <v/>
      </c>
      <c r="DP22" s="25" t="str">
        <f>IF($J22="","", VLOOKUP($J22,Indicator_Wide!$A$2:$BI$24,31,FALSE))</f>
        <v/>
      </c>
      <c r="DQ22" s="25" t="str">
        <f t="shared" si="32"/>
        <v/>
      </c>
      <c r="DR22" s="25" t="str">
        <f>IF($J22="","",VLOOKUP($J22,IndDomain_Wide!$A$2:$BI$24,32,FALSE))</f>
        <v/>
      </c>
      <c r="DS22" s="25" t="str">
        <f>IF($J22="","", VLOOKUP($J22,Indicator_Wide!$A$2:$BI$24,32,FALSE))</f>
        <v/>
      </c>
      <c r="DT22" s="25" t="str">
        <f t="shared" si="33"/>
        <v/>
      </c>
      <c r="DU22" s="25" t="str">
        <f>IF($J22="","",VLOOKUP($J22,IndDomain_Wide!$A$2:$BI$24,33,FALSE))</f>
        <v/>
      </c>
      <c r="DV22" s="25" t="str">
        <f>IF($J22="","", VLOOKUP($J22,Indicator_Wide!$A$2:$BI$24,33,FALSE))</f>
        <v/>
      </c>
      <c r="DW22" s="25" t="str">
        <f t="shared" si="34"/>
        <v/>
      </c>
      <c r="DX22" s="25" t="str">
        <f>IF($J22="","",VLOOKUP($J22,IndDomain_Wide!$A$2:$BI$24,34,FALSE))</f>
        <v/>
      </c>
      <c r="DY22" s="25" t="str">
        <f>IF($J22="","", VLOOKUP($J22,Indicator_Wide!$A$2:$BI$24,34,FALSE))</f>
        <v/>
      </c>
      <c r="DZ22" s="25" t="str">
        <f t="shared" si="35"/>
        <v/>
      </c>
      <c r="EA22" s="25" t="str">
        <f>IF($J22="","",VLOOKUP($J22,IndDomain_Wide!$A$2:$BI$24,35,FALSE))</f>
        <v/>
      </c>
      <c r="EB22" s="25" t="str">
        <f>IF($J22="","", VLOOKUP($J22,Indicator_Wide!$A$2:$BI$24,35,FALSE))</f>
        <v/>
      </c>
      <c r="EC22" s="25" t="str">
        <f t="shared" si="36"/>
        <v/>
      </c>
      <c r="ED22" s="25" t="str">
        <f>IF($J22="","",VLOOKUP($J22,IndDomain_Wide!$A$2:$BI$24,36,FALSE))</f>
        <v/>
      </c>
      <c r="EE22" s="25" t="str">
        <f>IF($J22="","", VLOOKUP($J22,Indicator_Wide!$A$2:$BI$24,36,FALSE))</f>
        <v/>
      </c>
      <c r="EF22" s="25" t="str">
        <f t="shared" si="37"/>
        <v/>
      </c>
      <c r="EG22" s="25" t="str">
        <f>IF($J22="","",VLOOKUP($J22,IndDomain_Wide!$A$2:$BI$24,37,FALSE))</f>
        <v/>
      </c>
      <c r="EH22" s="25" t="str">
        <f>IF($J22="","", VLOOKUP($J22,Indicator_Wide!$A$2:$BI$24,37,FALSE))</f>
        <v/>
      </c>
      <c r="EI22" s="25" t="str">
        <f t="shared" si="38"/>
        <v/>
      </c>
      <c r="EJ22" s="25" t="str">
        <f>IF($J22="","",VLOOKUP($J22,IndDomain_Wide!$A$2:$BI$24,38,FALSE))</f>
        <v/>
      </c>
      <c r="EK22" s="25" t="str">
        <f>IF($J22="","", VLOOKUP($J22,Indicator_Wide!$A$2:$BI$24,38,FALSE))</f>
        <v/>
      </c>
      <c r="EL22" s="25" t="str">
        <f t="shared" si="39"/>
        <v/>
      </c>
      <c r="EM22" s="25" t="str">
        <f>IF($J22="","",VLOOKUP($J22,IndDomain_Wide!$A$2:$BI$24,39,FALSE))</f>
        <v/>
      </c>
      <c r="EN22" s="25" t="str">
        <f>IF($J22="","", VLOOKUP($J22,Indicator_Wide!$A$2:$BI$24,39,FALSE))</f>
        <v/>
      </c>
      <c r="EO22" s="25" t="str">
        <f t="shared" si="40"/>
        <v/>
      </c>
      <c r="EP22" s="25" t="str">
        <f>IF($J22="","",VLOOKUP($J22,IndDomain_Wide!$A$2:$BI$24,40,FALSE))</f>
        <v/>
      </c>
      <c r="EQ22" s="25" t="str">
        <f>IF($J22="","", VLOOKUP($J22,Indicator_Wide!$A$2:$BI$24,40,FALSE))</f>
        <v/>
      </c>
      <c r="ER22" s="25" t="str">
        <f t="shared" si="41"/>
        <v/>
      </c>
      <c r="ES22" s="25" t="str">
        <f>IF($J22="","",VLOOKUP($J22,IndDomain_Wide!$A$2:$BI$24,41,FALSE))</f>
        <v/>
      </c>
      <c r="ET22" s="25" t="str">
        <f>IF($J22="","", VLOOKUP($J22,Indicator_Wide!$A$2:$BI$24,41,FALSE))</f>
        <v/>
      </c>
      <c r="EU22" s="25" t="str">
        <f t="shared" si="42"/>
        <v/>
      </c>
      <c r="EV22" s="25" t="str">
        <f>IF($J22="","",VLOOKUP($J22,IndDomain_Wide!$A$2:$BI$24,42,FALSE))</f>
        <v/>
      </c>
      <c r="EW22" s="25" t="str">
        <f>IF($J22="","", VLOOKUP($J22,Indicator_Wide!$A$2:$BI$24,42,FALSE))</f>
        <v/>
      </c>
      <c r="EX22" s="25" t="str">
        <f t="shared" si="43"/>
        <v/>
      </c>
      <c r="EY22" s="25" t="str">
        <f>IF($J22="","",VLOOKUP($J22,IndDomain_Wide!$A$2:$BI$24,43,FALSE))</f>
        <v/>
      </c>
      <c r="EZ22" s="25" t="str">
        <f>IF($J22="","", VLOOKUP($J22,Indicator_Wide!$A$2:$BI$24,43,FALSE))</f>
        <v/>
      </c>
      <c r="FA22" s="25" t="str">
        <f t="shared" si="44"/>
        <v/>
      </c>
      <c r="FB22" s="25" t="str">
        <f>IF($J22="","",VLOOKUP($J22,IndDomain_Wide!$A$2:$BI$24,44,FALSE))</f>
        <v/>
      </c>
      <c r="FC22" s="25" t="str">
        <f>IF($J22="","", VLOOKUP($J22,Indicator_Wide!$A$2:$BI$24,44,FALSE))</f>
        <v/>
      </c>
      <c r="FD22" s="25" t="str">
        <f t="shared" si="45"/>
        <v/>
      </c>
      <c r="FE22" s="25" t="str">
        <f>IF($J22="","",VLOOKUP($J22,IndDomain_Wide!$A$2:$BI$24,45,FALSE))</f>
        <v/>
      </c>
      <c r="FF22" s="25" t="str">
        <f>IF($J22="","", VLOOKUP($J22,Indicator_Wide!$A$2:$BI$24,45,FALSE))</f>
        <v/>
      </c>
      <c r="FG22" s="25" t="str">
        <f t="shared" si="46"/>
        <v/>
      </c>
      <c r="FH22" s="25" t="str">
        <f>IF($J22="","",VLOOKUP($J22,IndDomain_Wide!$A$2:$BI$24,46,FALSE))</f>
        <v/>
      </c>
      <c r="FI22" s="25" t="str">
        <f>IF($J22="","", VLOOKUP($J22,Indicator_Wide!$A$2:$BI$24,46,FALSE))</f>
        <v/>
      </c>
      <c r="FJ22" s="25" t="str">
        <f t="shared" si="47"/>
        <v/>
      </c>
      <c r="FK22" s="25" t="str">
        <f>IF($J22="","",VLOOKUP($J22,IndDomain_Wide!$A$2:$BI$24,47,FALSE))</f>
        <v/>
      </c>
      <c r="FL22" s="25" t="str">
        <f>IF($J22="","", VLOOKUP($J22,Indicator_Wide!$A$2:$BI$24,47,FALSE))</f>
        <v/>
      </c>
      <c r="FM22" s="25" t="str">
        <f t="shared" si="48"/>
        <v/>
      </c>
      <c r="FN22" s="25" t="str">
        <f>IF($J22="","",VLOOKUP($J22,IndDomain_Wide!$A$2:$BI$24,48,FALSE))</f>
        <v/>
      </c>
      <c r="FO22" s="25" t="str">
        <f>IF($J22="","", VLOOKUP($J22,Indicator_Wide!$A$2:$BI$24,48,FALSE))</f>
        <v/>
      </c>
      <c r="FP22" s="25" t="str">
        <f t="shared" si="49"/>
        <v/>
      </c>
      <c r="FQ22" s="25" t="str">
        <f>IF($J22="","",VLOOKUP($J22,IndDomain_Wide!$A$2:$BI$24,49,FALSE))</f>
        <v/>
      </c>
      <c r="FR22" s="25" t="str">
        <f>IF($J22="","", VLOOKUP($J22,Indicator_Wide!$A$2:$BI$24,49,FALSE))</f>
        <v/>
      </c>
      <c r="FS22" s="25" t="str">
        <f t="shared" si="50"/>
        <v/>
      </c>
      <c r="FT22" s="25" t="str">
        <f>IF($J22="","",VLOOKUP($J22,IndDomain_Wide!$A$2:$BI$24,50,FALSE))</f>
        <v/>
      </c>
      <c r="FU22" s="25" t="str">
        <f>IF($J22="","", VLOOKUP($J22,Indicator_Wide!$A$2:$BI$24,50,FALSE))</f>
        <v/>
      </c>
      <c r="FV22" s="25" t="str">
        <f t="shared" si="51"/>
        <v/>
      </c>
      <c r="FW22" s="25" t="str">
        <f>IF($J22="","",VLOOKUP($J22,IndDomain_Wide!$A$2:$BI$24,51,FALSE))</f>
        <v/>
      </c>
      <c r="FX22" s="25" t="str">
        <f>IF($J22="","", VLOOKUP($J22,Indicator_Wide!$A$2:$BI$24,51,FALSE))</f>
        <v/>
      </c>
      <c r="FY22" s="25" t="str">
        <f t="shared" si="52"/>
        <v/>
      </c>
      <c r="FZ22" s="25" t="str">
        <f>IF($J22="","",VLOOKUP($J22,IndDomain_Wide!$A$2:$BI$24,52,FALSE))</f>
        <v/>
      </c>
      <c r="GA22" s="25" t="str">
        <f>IF($J22="","", VLOOKUP($J22,Indicator_Wide!$A$2:$BI$24,52,FALSE))</f>
        <v/>
      </c>
      <c r="GB22" s="25" t="str">
        <f t="shared" si="53"/>
        <v/>
      </c>
      <c r="GC22" s="25" t="str">
        <f>IF($J22="","",VLOOKUP($J22,IndDomain_Wide!$A$2:$BI$24,53,FALSE))</f>
        <v/>
      </c>
      <c r="GD22" s="25" t="str">
        <f>IF($J22="","", VLOOKUP($J22,Indicator_Wide!$A$2:$BI$24,53,FALSE))</f>
        <v/>
      </c>
      <c r="GE22" s="25" t="str">
        <f t="shared" si="54"/>
        <v/>
      </c>
      <c r="GF22" s="25" t="str">
        <f>IF($J22="","",VLOOKUP($J22,IndDomain_Wide!$A$2:$BI$24,54,FALSE))</f>
        <v/>
      </c>
      <c r="GG22" s="25" t="str">
        <f>IF($J22="","", VLOOKUP($J22,Indicator_Wide!$A$2:$BI$24,54,FALSE))</f>
        <v/>
      </c>
      <c r="GH22" s="25" t="str">
        <f t="shared" si="55"/>
        <v/>
      </c>
      <c r="GI22" s="25" t="str">
        <f>IF($J22="","",VLOOKUP($J22,IndDomain_Wide!$A$2:$BI$24,55,FALSE))</f>
        <v/>
      </c>
      <c r="GJ22" s="25" t="str">
        <f>IF($J22="","", VLOOKUP($J22,Indicator_Wide!$A$2:$BI$24,55,FALSE))</f>
        <v/>
      </c>
      <c r="GK22" s="25" t="str">
        <f t="shared" si="56"/>
        <v/>
      </c>
      <c r="GL22" s="25" t="str">
        <f>IF($J22="","",VLOOKUP($J22,IndDomain_Wide!$A$2:$BI$24,56,FALSE))</f>
        <v/>
      </c>
      <c r="GM22" s="25" t="str">
        <f>IF($J22="","", VLOOKUP($J22,Indicator_Wide!$A$2:$BI$24,56,FALSE))</f>
        <v/>
      </c>
      <c r="GN22" s="25" t="str">
        <f t="shared" si="57"/>
        <v/>
      </c>
      <c r="GO22" s="25" t="str">
        <f>IF($J22="","",VLOOKUP($J22,IndDomain_Wide!$A$2:$BI$24,57,FALSE))</f>
        <v/>
      </c>
      <c r="GP22" s="25" t="str">
        <f>IF($J22="","", VLOOKUP($J22,Indicator_Wide!$A$2:$BI$24,57,FALSE))</f>
        <v/>
      </c>
      <c r="GQ22" s="25" t="str">
        <f t="shared" si="58"/>
        <v/>
      </c>
      <c r="GR22" s="25" t="str">
        <f>IF($J22="","",VLOOKUP($J22,IndDomain_Wide!$A$2:$BI$24,58,FALSE))</f>
        <v/>
      </c>
      <c r="GS22" s="25" t="str">
        <f>IF($J22="","", VLOOKUP($J22,Indicator_Wide!$A$2:$BI$24,58,FALSE))</f>
        <v/>
      </c>
      <c r="GT22" s="25" t="str">
        <f t="shared" si="59"/>
        <v/>
      </c>
      <c r="GU22" s="25" t="str">
        <f>IF($J22="","",VLOOKUP($J22,IndDomain_Wide!$A$2:$BI$24,59,FALSE))</f>
        <v/>
      </c>
      <c r="GV22" s="25" t="str">
        <f>IF($J22="","", VLOOKUP($J22,Indicator_Wide!$A$2:$BI$24,59,FALSE))</f>
        <v/>
      </c>
      <c r="GW22" s="25" t="str">
        <f t="shared" si="60"/>
        <v/>
      </c>
      <c r="GX22" s="25" t="str">
        <f>IF($J22="","",VLOOKUP($J22,IndDomain_Wide!$A$2:$BI$24,60,FALSE))</f>
        <v/>
      </c>
      <c r="GY22" s="25" t="str">
        <f>IF($J22="","", VLOOKUP($J22,Indicator_Wide!$A$2:$BI$24,60,FALSE))</f>
        <v/>
      </c>
      <c r="GZ22" s="25" t="str">
        <f t="shared" si="61"/>
        <v/>
      </c>
      <c r="HA22" s="25" t="str">
        <f>IF($J22="","",VLOOKUP($J22,IndDomain_Wide!$A$2:$BI$24,61,FALSE))</f>
        <v/>
      </c>
      <c r="HB22" s="25" t="str">
        <f>IF($J22="","", VLOOKUP($J22,Indicator_Wide!$A$2:$BI$24,61,FALSE))</f>
        <v/>
      </c>
      <c r="HC22" s="25" t="str">
        <f t="shared" si="62"/>
        <v/>
      </c>
      <c r="HD22" s="25"/>
      <c r="HE22" s="25"/>
    </row>
  </sheetData>
  <sheetProtection algorithmName="SHA-512" hashValue="hJ+yTFmH1OYQlhf6hGZYtLZPaIc3yzPgEOsOJpIxcwqZOuLbNazmilxV7nRUjB4PMJcCw7PDvm6gHRYE9G4mRw==" saltValue="amzuJrvyy9xh3AO+hvePyA==" spinCount="100000" sheet="1" selectLockedCells="1"/>
  <dataConsolidate/>
  <phoneticPr fontId="0" type="noConversion"/>
  <dataValidations xWindow="2994" yWindow="705" count="6">
    <dataValidation type="custom" errorStyle="warning" allowBlank="1" showInputMessage="1" showErrorMessage="1" promptTitle="Certification Number" prompt="The certification number must be numeric and 6 digits long. _x000a_Exceptions if 1st digit is A or E. In those cases the certification number must have 5 digits. _x000a_" sqref="A2:A22" xr:uid="{00000000-0002-0000-0000-000001000000}">
      <formula1>AND(LEN(A2)= 6, ISNUMBER(VALUE(RIGHT(A2,5))), EXACT(LEFT(A2,1),"A") + EXACT(LEFT(A2,1),"a")) + AND(LEN(A2)= 6, ISNUMBER(VALUE(RIGHT(A2,5))), EXACT(LEFT(A2,1),"E") + EXACT(LEFT(A2,1),"e")) + OR(AND(ISNUMBER(A2),LEN(A2)=6))</formula1>
    </dataValidation>
    <dataValidation type="custom" errorStyle="warning" showInputMessage="1" showErrorMessage="1" errorTitle="First Name cannot be blank" error="The teacher's first name cannot be empty._x000a_You are getting this error because you entered a teacher name without providing their teacher number. " promptTitle="First Name cannot be blank" prompt="The teacher's first name cannot be empty. A warning will occur if this field is input but no teacher certification number was provided. " sqref="B2:B22" xr:uid="{00000000-0002-0000-0000-000002000000}">
      <formula1>NOT(ISBLANK(A2))</formula1>
    </dataValidation>
    <dataValidation type="custom" errorStyle="warning" showInputMessage="1" showErrorMessage="1" errorTitle="Last Name cannot be blank" error="The last name cannot be empty. _x000a_A warning will occur when this field is filled but a first name has been provided. " promptTitle="Last Name cannot be blank" prompt="The last name cannot be empty. _x000a_A warning will occur when this field is filled but a first name has been provided. " sqref="G2:G22 C2:C22" xr:uid="{00000000-0002-0000-0000-000003000000}">
      <formula1>NOT(ISBLANK(B2))</formula1>
    </dataValidation>
    <dataValidation type="list" allowBlank="1" showInputMessage="1" showErrorMessage="1" errorTitle="PL Focus Indicator" error="PL Focus Indicator cannot be blank. The PL Focus must be in the dropdown list." promptTitle="PL Focus Indicator" prompt="PL Focus Indicator cannot be blank. The PL Focus must be in the dropdown list. " sqref="HD2:HD22" xr:uid="{00000000-0002-0000-0000-000005000000}">
      <formula1>INDIRECT($J2)</formula1>
    </dataValidation>
    <dataValidation type="custom" allowBlank="1" showInputMessage="1" showErrorMessage="1" promptTitle="Certification Number" prompt="The certification number must be numeric and 6 digits long. _x000a_Exceptions if 1st digit is A or E. " sqref="E2:E22" xr:uid="{00000000-0002-0000-0000-000000000000}">
      <formula1>AND(LEN(E2)= 6, ISNUMBER(VALUE(RIGHT(E2,5))), EXACT(LEFT(E2,1),"A") + EXACT(LEFT(E2,1),"a")) + AND(LEN(E2)= 6, ISNUMBER(VALUE(RIGHT(E2,5))), EXACT(LEFT(E2,1),"E") + EXACT(LEFT(E2,1),"e")) + OR(AND(ISNUMBER(E2),LEN(E2)=6))</formula1>
    </dataValidation>
    <dataValidation type="custom" errorStyle="warning" showInputMessage="1" showErrorMessage="1" errorTitle="First Name cannot be blank" error="The evaluator's first name cannot be empty._x000a_You are getting this error because you entered a evaluator's name without providing their certification number. " promptTitle="First Name cannot be blank" prompt="The evaluator's first name cannot be empty. _x000a_A warning will occur when this field is filled but the evaluator certification number was not provided. " sqref="F2:F22" xr:uid="{00000000-0002-0000-0000-000004000000}">
      <formula1>NOT(ISBLANK(E2))</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xWindow="2994" yWindow="705" count="4">
        <x14:dataValidation type="list" allowBlank="1" showInputMessage="1" showErrorMessage="1" xr:uid="{00000000-0002-0000-0000-000008000000}">
          <x14:formula1>
            <xm:f>Domain_Wide!$A$2:$A$22</xm:f>
          </x14:formula1>
          <xm:sqref>J2:J22</xm:sqref>
        </x14:dataValidation>
        <x14:dataValidation type="list" allowBlank="1" showInputMessage="1" showErrorMessage="1" errorTitle="Completion of Focus" error="Completion of Focus must be Yes or No." promptTitle="Completion of Focus" prompt="Completion of Focus must be Yes or No." xr:uid="{00000000-0002-0000-0000-000006000000}">
          <x14:formula1>
            <xm:f>Domain_Wide!$V$2:$V$5</xm:f>
          </x14:formula1>
          <xm:sqref>HE2:HE22</xm:sqref>
        </x14:dataValidation>
        <x14:dataValidation type="list" allowBlank="1" showInputMessage="1" showErrorMessage="1" errorTitle="Evaluation Type" error="You entered an incorrect Evaluation Type option." promptTitle="Evaluation Type" prompt="Evaluation Type must be in the drop-down list." xr:uid="{00000000-0002-0000-0000-000009000000}">
          <x14:formula1>
            <xm:f>Domain_Wide!$R$2:$R$5</xm:f>
          </x14:formula1>
          <xm:sqref>I2:I22</xm:sqref>
        </x14:dataValidation>
        <x14:dataValidation type="list" allowBlank="1" showInputMessage="1" showErrorMessage="1" error="Must be TRUE or FALSE" promptTitle="Exempt Status" prompt="Exempt Status Must be Provided. _x000a_Options are: TRUE or FALSE" xr:uid="{00000000-0002-0000-0000-000007000000}">
          <x14:formula1>
            <xm:f>Domain_Wide!$Q$2:$Q$3</xm:f>
          </x14:formula1>
          <xm:sqref>D2:D22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62"/>
  <sheetViews>
    <sheetView topLeftCell="N1" workbookViewId="0">
      <selection activeCell="K34" sqref="K34"/>
    </sheetView>
  </sheetViews>
  <sheetFormatPr defaultColWidth="8.85546875" defaultRowHeight="12" x14ac:dyDescent="0.2"/>
  <cols>
    <col min="1" max="1" width="96.42578125" style="10" bestFit="1" customWidth="1"/>
    <col min="2" max="2" width="89.85546875" style="10" bestFit="1" customWidth="1"/>
    <col min="3" max="3" width="58.5703125" style="10" bestFit="1" customWidth="1"/>
    <col min="4" max="4" width="38.42578125" style="10" bestFit="1" customWidth="1"/>
    <col min="5" max="5" width="34.42578125" style="10" bestFit="1" customWidth="1"/>
    <col min="6" max="6" width="47.42578125" style="10" bestFit="1" customWidth="1"/>
    <col min="7" max="7" width="40" style="10" bestFit="1" customWidth="1"/>
    <col min="8" max="8" width="39" style="10" bestFit="1" customWidth="1"/>
    <col min="9" max="9" width="44.140625" style="10" bestFit="1" customWidth="1"/>
    <col min="10" max="10" width="47.42578125" style="10" bestFit="1" customWidth="1"/>
    <col min="11" max="11" width="62.42578125" style="10" bestFit="1" customWidth="1"/>
    <col min="12" max="12" width="92.85546875" style="10" bestFit="1" customWidth="1"/>
    <col min="13" max="13" width="74.5703125" style="10" bestFit="1" customWidth="1"/>
    <col min="14" max="15" width="63.85546875" style="10" customWidth="1"/>
    <col min="16" max="16" width="76" style="10" bestFit="1" customWidth="1"/>
    <col min="17" max="17" width="35.85546875" style="14" customWidth="1"/>
    <col min="18" max="18" width="36.5703125" style="10" customWidth="1"/>
    <col min="19" max="19" width="35.85546875" style="14" customWidth="1"/>
    <col min="20" max="21" width="36.5703125" style="10" customWidth="1"/>
    <col min="22" max="22" width="8.85546875" style="10" customWidth="1"/>
    <col min="23" max="16384" width="8.85546875" style="10"/>
  </cols>
  <sheetData>
    <row r="1" spans="1:21" x14ac:dyDescent="0.2">
      <c r="A1" s="10" t="s">
        <v>213</v>
      </c>
      <c r="B1" s="10" t="s">
        <v>214</v>
      </c>
      <c r="C1" s="10" t="s">
        <v>215</v>
      </c>
      <c r="D1" s="10" t="s">
        <v>216</v>
      </c>
      <c r="E1" s="10" t="s">
        <v>217</v>
      </c>
      <c r="F1" s="10" t="s">
        <v>218</v>
      </c>
      <c r="G1" s="10" t="s">
        <v>219</v>
      </c>
      <c r="H1" s="10" t="s">
        <v>220</v>
      </c>
      <c r="I1" s="10" t="s">
        <v>221</v>
      </c>
      <c r="J1" s="10" t="s">
        <v>222</v>
      </c>
      <c r="K1" s="10" t="s">
        <v>223</v>
      </c>
      <c r="L1" s="10" t="s">
        <v>224</v>
      </c>
      <c r="M1" s="11" t="s">
        <v>225</v>
      </c>
      <c r="N1" s="12" t="s">
        <v>226</v>
      </c>
      <c r="O1" s="13" t="s">
        <v>227</v>
      </c>
      <c r="P1" s="10" t="s">
        <v>228</v>
      </c>
      <c r="Q1" s="14" t="s">
        <v>229</v>
      </c>
      <c r="R1" s="14" t="s">
        <v>230</v>
      </c>
      <c r="S1" s="14" t="s">
        <v>231</v>
      </c>
      <c r="T1" s="14" t="s">
        <v>232</v>
      </c>
      <c r="U1" s="14" t="s">
        <v>233</v>
      </c>
    </row>
    <row r="2" spans="1:21" x14ac:dyDescent="0.2">
      <c r="A2" s="10" t="s">
        <v>234</v>
      </c>
      <c r="B2" s="10" t="s">
        <v>234</v>
      </c>
      <c r="C2" s="10" t="s">
        <v>234</v>
      </c>
      <c r="D2" s="10" t="s">
        <v>234</v>
      </c>
      <c r="E2" s="10" t="s">
        <v>234</v>
      </c>
      <c r="F2" s="10" t="s">
        <v>234</v>
      </c>
      <c r="G2" s="10" t="s">
        <v>234</v>
      </c>
      <c r="H2" s="10" t="s">
        <v>234</v>
      </c>
      <c r="I2" s="10" t="s">
        <v>234</v>
      </c>
      <c r="J2" s="10" t="s">
        <v>234</v>
      </c>
      <c r="K2" s="10" t="s">
        <v>234</v>
      </c>
      <c r="L2" s="10" t="s">
        <v>234</v>
      </c>
      <c r="M2" s="15" t="s">
        <v>234</v>
      </c>
      <c r="N2" s="16" t="s">
        <v>234</v>
      </c>
      <c r="O2" s="10" t="s">
        <v>234</v>
      </c>
      <c r="P2" s="10" t="s">
        <v>234</v>
      </c>
      <c r="Q2" s="14" t="s">
        <v>234</v>
      </c>
      <c r="R2" s="17" t="s">
        <v>234</v>
      </c>
      <c r="S2" s="14" t="s">
        <v>234</v>
      </c>
      <c r="T2" s="17" t="s">
        <v>234</v>
      </c>
      <c r="U2" s="14" t="s">
        <v>234</v>
      </c>
    </row>
    <row r="3" spans="1:21" ht="36" x14ac:dyDescent="0.2">
      <c r="A3" s="10" t="s">
        <v>235</v>
      </c>
      <c r="B3" s="10" t="s">
        <v>236</v>
      </c>
      <c r="C3" s="14" t="s">
        <v>237</v>
      </c>
      <c r="D3" s="10" t="s">
        <v>238</v>
      </c>
      <c r="E3" s="10" t="s">
        <v>239</v>
      </c>
      <c r="F3" s="10" t="s">
        <v>240</v>
      </c>
      <c r="G3" s="10" t="s">
        <v>241</v>
      </c>
      <c r="H3" s="10" t="s">
        <v>238</v>
      </c>
      <c r="I3" s="10" t="s">
        <v>242</v>
      </c>
      <c r="J3" s="10" t="s">
        <v>243</v>
      </c>
      <c r="K3" s="14" t="s">
        <v>244</v>
      </c>
      <c r="L3" s="10" t="s">
        <v>245</v>
      </c>
      <c r="M3" s="10" t="s">
        <v>246</v>
      </c>
      <c r="N3" s="14" t="s">
        <v>247</v>
      </c>
      <c r="O3" s="10" t="s">
        <v>248</v>
      </c>
      <c r="P3" s="10" t="s">
        <v>249</v>
      </c>
      <c r="Q3" s="10" t="s">
        <v>250</v>
      </c>
      <c r="R3" s="18" t="s">
        <v>251</v>
      </c>
      <c r="S3" s="10" t="s">
        <v>250</v>
      </c>
      <c r="T3" s="18" t="s">
        <v>251</v>
      </c>
      <c r="U3" s="10" t="s">
        <v>251</v>
      </c>
    </row>
    <row r="4" spans="1:21" ht="36" x14ac:dyDescent="0.2">
      <c r="A4" s="10" t="s">
        <v>252</v>
      </c>
      <c r="B4" s="10" t="s">
        <v>253</v>
      </c>
      <c r="C4" s="14" t="s">
        <v>254</v>
      </c>
      <c r="D4" s="10" t="s">
        <v>255</v>
      </c>
      <c r="E4" s="10" t="s">
        <v>256</v>
      </c>
      <c r="F4" s="10" t="s">
        <v>257</v>
      </c>
      <c r="G4" s="10" t="s">
        <v>258</v>
      </c>
      <c r="H4" s="10" t="s">
        <v>257</v>
      </c>
      <c r="I4" s="10" t="s">
        <v>259</v>
      </c>
      <c r="J4" s="10" t="s">
        <v>260</v>
      </c>
      <c r="K4" s="14" t="s">
        <v>261</v>
      </c>
      <c r="L4" s="10" t="s">
        <v>262</v>
      </c>
      <c r="M4" s="10" t="s">
        <v>263</v>
      </c>
      <c r="N4" s="14" t="s">
        <v>264</v>
      </c>
      <c r="O4" s="10" t="s">
        <v>252</v>
      </c>
      <c r="P4" s="10" t="s">
        <v>265</v>
      </c>
      <c r="Q4" s="10" t="s">
        <v>266</v>
      </c>
      <c r="R4" s="19" t="s">
        <v>267</v>
      </c>
      <c r="S4" s="10" t="s">
        <v>266</v>
      </c>
      <c r="T4" s="19" t="s">
        <v>267</v>
      </c>
      <c r="U4" s="10" t="s">
        <v>268</v>
      </c>
    </row>
    <row r="5" spans="1:21" ht="36" x14ac:dyDescent="0.2">
      <c r="A5" s="10" t="s">
        <v>269</v>
      </c>
      <c r="B5" s="10" t="s">
        <v>270</v>
      </c>
      <c r="C5" s="14" t="s">
        <v>271</v>
      </c>
      <c r="D5" s="10" t="s">
        <v>272</v>
      </c>
      <c r="E5" s="10" t="s">
        <v>273</v>
      </c>
      <c r="F5" s="10" t="s">
        <v>274</v>
      </c>
      <c r="G5" s="10" t="s">
        <v>275</v>
      </c>
      <c r="H5" s="10" t="s">
        <v>276</v>
      </c>
      <c r="I5" s="10" t="s">
        <v>277</v>
      </c>
      <c r="J5" s="10" t="s">
        <v>278</v>
      </c>
      <c r="K5" s="14" t="s">
        <v>279</v>
      </c>
      <c r="L5" s="10" t="s">
        <v>280</v>
      </c>
      <c r="M5" s="10" t="s">
        <v>281</v>
      </c>
      <c r="N5" s="14" t="s">
        <v>282</v>
      </c>
      <c r="O5" s="10" t="s">
        <v>269</v>
      </c>
      <c r="P5" s="10" t="s">
        <v>283</v>
      </c>
      <c r="Q5" s="10" t="s">
        <v>284</v>
      </c>
      <c r="R5" s="18" t="s">
        <v>285</v>
      </c>
      <c r="S5" s="10" t="s">
        <v>284</v>
      </c>
      <c r="T5" s="18" t="s">
        <v>285</v>
      </c>
      <c r="U5" s="10" t="s">
        <v>286</v>
      </c>
    </row>
    <row r="6" spans="1:21" ht="24" x14ac:dyDescent="0.2">
      <c r="A6" s="10" t="s">
        <v>287</v>
      </c>
      <c r="B6" s="10" t="s">
        <v>288</v>
      </c>
      <c r="C6" s="14" t="s">
        <v>289</v>
      </c>
      <c r="D6" s="10" t="s">
        <v>290</v>
      </c>
      <c r="E6" s="10" t="s">
        <v>291</v>
      </c>
      <c r="F6" s="10" t="s">
        <v>292</v>
      </c>
      <c r="G6" s="10" t="s">
        <v>293</v>
      </c>
      <c r="H6" s="10" t="s">
        <v>294</v>
      </c>
      <c r="I6" s="10" t="s">
        <v>295</v>
      </c>
      <c r="J6" s="10" t="s">
        <v>296</v>
      </c>
      <c r="K6" s="14" t="s">
        <v>297</v>
      </c>
      <c r="L6" s="10" t="s">
        <v>298</v>
      </c>
      <c r="M6" s="10" t="s">
        <v>299</v>
      </c>
      <c r="N6" s="14" t="s">
        <v>300</v>
      </c>
      <c r="O6" s="10" t="s">
        <v>301</v>
      </c>
      <c r="P6" s="10" t="s">
        <v>302</v>
      </c>
      <c r="Q6" s="10" t="s">
        <v>303</v>
      </c>
      <c r="R6" s="19" t="s">
        <v>304</v>
      </c>
      <c r="S6" s="10" t="s">
        <v>303</v>
      </c>
      <c r="T6" s="19" t="s">
        <v>304</v>
      </c>
      <c r="U6" s="10" t="s">
        <v>305</v>
      </c>
    </row>
    <row r="7" spans="1:21" ht="36" x14ac:dyDescent="0.2">
      <c r="A7" s="10" t="s">
        <v>306</v>
      </c>
      <c r="B7" s="10" t="s">
        <v>307</v>
      </c>
      <c r="C7" s="14" t="s">
        <v>308</v>
      </c>
      <c r="D7" s="10" t="s">
        <v>309</v>
      </c>
      <c r="E7" s="10" t="s">
        <v>310</v>
      </c>
      <c r="F7" s="10" t="s">
        <v>311</v>
      </c>
      <c r="G7" s="10" t="s">
        <v>312</v>
      </c>
      <c r="H7" s="10" t="s">
        <v>313</v>
      </c>
      <c r="I7" s="10" t="s">
        <v>314</v>
      </c>
      <c r="J7" s="10" t="s">
        <v>315</v>
      </c>
      <c r="K7" s="14" t="s">
        <v>316</v>
      </c>
      <c r="L7" s="10" t="s">
        <v>317</v>
      </c>
      <c r="M7" s="10" t="s">
        <v>318</v>
      </c>
      <c r="N7" s="14" t="s">
        <v>319</v>
      </c>
      <c r="O7" s="10" t="s">
        <v>320</v>
      </c>
      <c r="P7" s="10" t="s">
        <v>321</v>
      </c>
      <c r="Q7" s="10" t="s">
        <v>322</v>
      </c>
      <c r="R7" s="18" t="s">
        <v>323</v>
      </c>
      <c r="S7" s="10" t="s">
        <v>322</v>
      </c>
      <c r="T7" s="18" t="s">
        <v>323</v>
      </c>
      <c r="U7" s="10" t="s">
        <v>324</v>
      </c>
    </row>
    <row r="8" spans="1:21" ht="48" x14ac:dyDescent="0.2">
      <c r="A8" s="10" t="s">
        <v>325</v>
      </c>
      <c r="B8" s="10" t="s">
        <v>326</v>
      </c>
      <c r="C8" s="14" t="s">
        <v>327</v>
      </c>
      <c r="D8" s="10" t="s">
        <v>328</v>
      </c>
      <c r="E8" s="10" t="s">
        <v>329</v>
      </c>
      <c r="F8" s="10" t="s">
        <v>330</v>
      </c>
      <c r="G8" s="10" t="s">
        <v>331</v>
      </c>
      <c r="H8" s="10" t="s">
        <v>332</v>
      </c>
      <c r="I8" s="10" t="s">
        <v>333</v>
      </c>
      <c r="J8" s="10" t="s">
        <v>334</v>
      </c>
      <c r="K8" s="14" t="s">
        <v>335</v>
      </c>
      <c r="L8" s="10" t="s">
        <v>336</v>
      </c>
      <c r="M8" s="10" t="s">
        <v>337</v>
      </c>
      <c r="N8" s="14" t="s">
        <v>338</v>
      </c>
      <c r="O8" s="10" t="s">
        <v>339</v>
      </c>
      <c r="P8" s="10" t="s">
        <v>340</v>
      </c>
      <c r="Q8" s="10" t="s">
        <v>341</v>
      </c>
      <c r="R8" s="19" t="s">
        <v>342</v>
      </c>
      <c r="S8" s="10" t="s">
        <v>341</v>
      </c>
      <c r="T8" s="19" t="s">
        <v>342</v>
      </c>
      <c r="U8" s="10" t="s">
        <v>343</v>
      </c>
    </row>
    <row r="9" spans="1:21" ht="36" x14ac:dyDescent="0.2">
      <c r="A9" s="10" t="s">
        <v>344</v>
      </c>
      <c r="B9" s="10" t="s">
        <v>345</v>
      </c>
      <c r="C9" s="14" t="s">
        <v>346</v>
      </c>
      <c r="D9" s="10" t="s">
        <v>347</v>
      </c>
      <c r="E9" s="10" t="s">
        <v>348</v>
      </c>
      <c r="F9" s="10" t="s">
        <v>349</v>
      </c>
      <c r="G9" s="10" t="s">
        <v>350</v>
      </c>
      <c r="H9" s="10" t="s">
        <v>351</v>
      </c>
      <c r="I9" s="10" t="s">
        <v>352</v>
      </c>
      <c r="J9" s="10" t="s">
        <v>353</v>
      </c>
      <c r="K9" s="14" t="s">
        <v>354</v>
      </c>
      <c r="L9" s="10" t="s">
        <v>355</v>
      </c>
      <c r="M9" s="10" t="s">
        <v>356</v>
      </c>
      <c r="N9" s="14" t="s">
        <v>357</v>
      </c>
      <c r="O9" s="10" t="s">
        <v>358</v>
      </c>
      <c r="P9" s="10" t="s">
        <v>359</v>
      </c>
      <c r="Q9" s="10" t="s">
        <v>360</v>
      </c>
      <c r="R9" s="18" t="s">
        <v>361</v>
      </c>
      <c r="S9" s="10" t="s">
        <v>360</v>
      </c>
      <c r="T9" s="18" t="s">
        <v>361</v>
      </c>
      <c r="U9" s="10" t="s">
        <v>362</v>
      </c>
    </row>
    <row r="10" spans="1:21" ht="36" x14ac:dyDescent="0.2">
      <c r="A10" s="10" t="s">
        <v>363</v>
      </c>
      <c r="B10" s="10" t="s">
        <v>364</v>
      </c>
      <c r="C10" s="14" t="s">
        <v>365</v>
      </c>
      <c r="D10" s="10" t="s">
        <v>366</v>
      </c>
      <c r="E10" s="10" t="s">
        <v>367</v>
      </c>
      <c r="F10" s="10" t="s">
        <v>368</v>
      </c>
      <c r="G10" s="10" t="s">
        <v>369</v>
      </c>
      <c r="H10" s="10" t="s">
        <v>370</v>
      </c>
      <c r="I10" s="10" t="s">
        <v>371</v>
      </c>
      <c r="J10" s="10" t="s">
        <v>372</v>
      </c>
      <c r="K10" s="14" t="s">
        <v>373</v>
      </c>
      <c r="L10" s="10" t="s">
        <v>374</v>
      </c>
      <c r="M10" s="10" t="s">
        <v>375</v>
      </c>
      <c r="N10" s="14" t="s">
        <v>376</v>
      </c>
      <c r="O10" s="10" t="s">
        <v>377</v>
      </c>
      <c r="P10" s="10" t="s">
        <v>378</v>
      </c>
      <c r="Q10" s="10" t="s">
        <v>379</v>
      </c>
      <c r="R10" s="19" t="s">
        <v>380</v>
      </c>
      <c r="S10" s="10" t="s">
        <v>379</v>
      </c>
      <c r="T10" s="19" t="s">
        <v>380</v>
      </c>
      <c r="U10" s="10" t="s">
        <v>381</v>
      </c>
    </row>
    <row r="11" spans="1:21" ht="36" x14ac:dyDescent="0.2">
      <c r="A11" s="10" t="s">
        <v>382</v>
      </c>
      <c r="B11" s="10" t="s">
        <v>383</v>
      </c>
      <c r="C11" s="14" t="s">
        <v>384</v>
      </c>
      <c r="D11" s="10" t="s">
        <v>385</v>
      </c>
      <c r="E11" s="10" t="s">
        <v>386</v>
      </c>
      <c r="F11" s="10" t="s">
        <v>387</v>
      </c>
      <c r="G11" s="10" t="s">
        <v>388</v>
      </c>
      <c r="H11" s="10" t="s">
        <v>389</v>
      </c>
      <c r="I11" s="10" t="s">
        <v>390</v>
      </c>
      <c r="J11" s="10" t="s">
        <v>391</v>
      </c>
      <c r="K11" s="14" t="s">
        <v>392</v>
      </c>
      <c r="L11" s="10" t="s">
        <v>393</v>
      </c>
      <c r="M11" s="10" t="s">
        <v>394</v>
      </c>
      <c r="N11" s="14" t="s">
        <v>395</v>
      </c>
      <c r="O11" s="10" t="s">
        <v>396</v>
      </c>
      <c r="P11" s="10" t="s">
        <v>397</v>
      </c>
      <c r="Q11" s="10" t="s">
        <v>398</v>
      </c>
      <c r="R11" s="18" t="s">
        <v>399</v>
      </c>
      <c r="S11" s="10" t="s">
        <v>398</v>
      </c>
      <c r="T11" s="18" t="s">
        <v>399</v>
      </c>
      <c r="U11" s="10" t="s">
        <v>400</v>
      </c>
    </row>
    <row r="12" spans="1:21" ht="24" x14ac:dyDescent="0.2">
      <c r="A12" s="10" t="s">
        <v>401</v>
      </c>
      <c r="B12" s="10" t="s">
        <v>402</v>
      </c>
      <c r="C12" s="14" t="s">
        <v>403</v>
      </c>
      <c r="D12" s="10" t="s">
        <v>404</v>
      </c>
      <c r="E12" s="10" t="s">
        <v>405</v>
      </c>
      <c r="F12" s="10" t="s">
        <v>406</v>
      </c>
      <c r="G12" s="10" t="s">
        <v>407</v>
      </c>
      <c r="H12" s="10" t="s">
        <v>408</v>
      </c>
      <c r="I12" s="10" t="s">
        <v>407</v>
      </c>
      <c r="J12" s="10" t="s">
        <v>409</v>
      </c>
      <c r="K12" s="14" t="s">
        <v>410</v>
      </c>
      <c r="L12" s="10" t="s">
        <v>411</v>
      </c>
      <c r="M12" s="10" t="s">
        <v>412</v>
      </c>
      <c r="N12" s="14" t="s">
        <v>413</v>
      </c>
      <c r="O12" s="10" t="s">
        <v>414</v>
      </c>
      <c r="P12" s="10" t="s">
        <v>415</v>
      </c>
      <c r="Q12" s="10" t="s">
        <v>416</v>
      </c>
      <c r="R12" s="19" t="s">
        <v>417</v>
      </c>
      <c r="S12" s="10" t="s">
        <v>416</v>
      </c>
      <c r="T12" s="19" t="s">
        <v>417</v>
      </c>
      <c r="U12" s="10" t="s">
        <v>418</v>
      </c>
    </row>
    <row r="13" spans="1:21" ht="36" x14ac:dyDescent="0.2">
      <c r="A13" s="10" t="s">
        <v>419</v>
      </c>
      <c r="B13" s="10" t="s">
        <v>420</v>
      </c>
      <c r="C13" s="14" t="s">
        <v>421</v>
      </c>
      <c r="D13" s="10" t="s">
        <v>422</v>
      </c>
      <c r="E13" s="10" t="s">
        <v>423</v>
      </c>
      <c r="F13" s="10" t="s">
        <v>424</v>
      </c>
      <c r="G13" s="10" t="s">
        <v>425</v>
      </c>
      <c r="H13" s="10" t="s">
        <v>426</v>
      </c>
      <c r="I13" s="10" t="s">
        <v>427</v>
      </c>
      <c r="J13" s="10" t="s">
        <v>428</v>
      </c>
      <c r="K13" s="14" t="s">
        <v>429</v>
      </c>
      <c r="L13" s="10" t="s">
        <v>430</v>
      </c>
      <c r="M13" s="10" t="s">
        <v>431</v>
      </c>
      <c r="N13" s="14" t="s">
        <v>432</v>
      </c>
      <c r="O13" s="10" t="s">
        <v>433</v>
      </c>
      <c r="P13" s="10" t="s">
        <v>434</v>
      </c>
      <c r="Q13" s="10" t="s">
        <v>435</v>
      </c>
      <c r="R13" s="18" t="s">
        <v>436</v>
      </c>
      <c r="S13" s="10" t="s">
        <v>435</v>
      </c>
      <c r="T13" s="18" t="s">
        <v>436</v>
      </c>
      <c r="U13" s="10" t="s">
        <v>437</v>
      </c>
    </row>
    <row r="14" spans="1:21" ht="36" x14ac:dyDescent="0.2">
      <c r="A14" s="10" t="s">
        <v>438</v>
      </c>
      <c r="B14" s="10" t="s">
        <v>439</v>
      </c>
      <c r="C14" s="14" t="s">
        <v>440</v>
      </c>
      <c r="D14" s="10" t="s">
        <v>441</v>
      </c>
      <c r="E14" s="10" t="s">
        <v>442</v>
      </c>
      <c r="F14" s="10" t="s">
        <v>442</v>
      </c>
      <c r="G14" s="10" t="s">
        <v>443</v>
      </c>
      <c r="I14" s="10" t="s">
        <v>444</v>
      </c>
      <c r="J14" s="10" t="s">
        <v>445</v>
      </c>
      <c r="K14" s="14" t="s">
        <v>446</v>
      </c>
      <c r="L14" s="10" t="s">
        <v>447</v>
      </c>
      <c r="M14" s="10" t="s">
        <v>448</v>
      </c>
      <c r="N14" s="14" t="s">
        <v>449</v>
      </c>
      <c r="O14" s="10" t="s">
        <v>450</v>
      </c>
      <c r="P14" s="10" t="s">
        <v>451</v>
      </c>
      <c r="Q14" s="10" t="s">
        <v>452</v>
      </c>
      <c r="R14" s="19" t="s">
        <v>453</v>
      </c>
      <c r="S14" s="10" t="s">
        <v>452</v>
      </c>
      <c r="T14" s="19" t="s">
        <v>453</v>
      </c>
      <c r="U14" s="10" t="s">
        <v>454</v>
      </c>
    </row>
    <row r="15" spans="1:21" ht="24" x14ac:dyDescent="0.2">
      <c r="A15" s="10" t="s">
        <v>455</v>
      </c>
      <c r="B15" s="10" t="s">
        <v>456</v>
      </c>
      <c r="C15" s="14" t="s">
        <v>457</v>
      </c>
      <c r="D15" s="10" t="s">
        <v>458</v>
      </c>
      <c r="G15" s="10" t="s">
        <v>459</v>
      </c>
      <c r="I15" s="10" t="s">
        <v>460</v>
      </c>
      <c r="J15" s="10" t="s">
        <v>461</v>
      </c>
      <c r="K15" s="14" t="s">
        <v>462</v>
      </c>
      <c r="L15" s="10" t="s">
        <v>463</v>
      </c>
      <c r="M15" s="10" t="s">
        <v>464</v>
      </c>
      <c r="N15" s="14" t="s">
        <v>465</v>
      </c>
      <c r="O15" s="10" t="s">
        <v>466</v>
      </c>
      <c r="P15" s="10" t="s">
        <v>467</v>
      </c>
      <c r="R15" s="18" t="s">
        <v>468</v>
      </c>
      <c r="T15" s="18" t="s">
        <v>468</v>
      </c>
      <c r="U15" s="10" t="s">
        <v>469</v>
      </c>
    </row>
    <row r="16" spans="1:21" ht="24" x14ac:dyDescent="0.2">
      <c r="A16" s="10" t="s">
        <v>470</v>
      </c>
      <c r="B16" s="10" t="s">
        <v>471</v>
      </c>
      <c r="C16" s="14" t="s">
        <v>472</v>
      </c>
      <c r="D16" s="10" t="s">
        <v>473</v>
      </c>
      <c r="G16" s="10" t="s">
        <v>474</v>
      </c>
      <c r="J16" s="10" t="s">
        <v>475</v>
      </c>
      <c r="K16" s="14" t="s">
        <v>476</v>
      </c>
      <c r="L16" s="10" t="s">
        <v>477</v>
      </c>
      <c r="M16" s="10" t="s">
        <v>478</v>
      </c>
      <c r="N16" s="14" t="s">
        <v>479</v>
      </c>
      <c r="O16" s="10" t="s">
        <v>480</v>
      </c>
      <c r="P16" s="10" t="s">
        <v>481</v>
      </c>
      <c r="R16" s="19" t="s">
        <v>482</v>
      </c>
      <c r="T16" s="19" t="s">
        <v>482</v>
      </c>
      <c r="U16" s="10" t="s">
        <v>483</v>
      </c>
    </row>
    <row r="17" spans="1:20" ht="24" x14ac:dyDescent="0.2">
      <c r="A17" s="10" t="s">
        <v>484</v>
      </c>
      <c r="B17" s="10" t="s">
        <v>485</v>
      </c>
      <c r="C17" s="14" t="s">
        <v>486</v>
      </c>
      <c r="D17" s="10" t="s">
        <v>487</v>
      </c>
      <c r="J17" s="10" t="s">
        <v>488</v>
      </c>
      <c r="K17" s="14" t="s">
        <v>489</v>
      </c>
      <c r="L17" s="10" t="s">
        <v>490</v>
      </c>
      <c r="M17" s="10" t="s">
        <v>491</v>
      </c>
      <c r="N17" s="14" t="s">
        <v>492</v>
      </c>
      <c r="O17" s="10" t="s">
        <v>493</v>
      </c>
      <c r="P17" s="10" t="s">
        <v>494</v>
      </c>
      <c r="R17" s="18" t="s">
        <v>495</v>
      </c>
      <c r="T17" s="18" t="s">
        <v>495</v>
      </c>
    </row>
    <row r="18" spans="1:20" ht="36" x14ac:dyDescent="0.2">
      <c r="A18" s="10" t="s">
        <v>496</v>
      </c>
      <c r="B18" s="10" t="s">
        <v>497</v>
      </c>
      <c r="C18" s="14" t="s">
        <v>498</v>
      </c>
      <c r="D18" s="10" t="s">
        <v>499</v>
      </c>
      <c r="J18" s="10" t="s">
        <v>500</v>
      </c>
      <c r="K18" s="14" t="s">
        <v>501</v>
      </c>
      <c r="L18" s="10" t="s">
        <v>502</v>
      </c>
      <c r="M18" s="10" t="s">
        <v>503</v>
      </c>
      <c r="N18" s="14" t="s">
        <v>504</v>
      </c>
      <c r="O18" s="10" t="s">
        <v>505</v>
      </c>
      <c r="P18" s="10" t="s">
        <v>506</v>
      </c>
      <c r="R18" s="19" t="s">
        <v>507</v>
      </c>
      <c r="T18" s="19" t="s">
        <v>507</v>
      </c>
    </row>
    <row r="19" spans="1:20" ht="36" x14ac:dyDescent="0.2">
      <c r="A19" s="10" t="s">
        <v>508</v>
      </c>
      <c r="B19" s="10" t="s">
        <v>509</v>
      </c>
      <c r="C19" s="14" t="s">
        <v>510</v>
      </c>
      <c r="D19" s="10" t="s">
        <v>511</v>
      </c>
      <c r="J19" s="10" t="s">
        <v>512</v>
      </c>
      <c r="K19" s="14" t="s">
        <v>513</v>
      </c>
      <c r="L19" s="10" t="s">
        <v>514</v>
      </c>
      <c r="M19" s="10" t="s">
        <v>515</v>
      </c>
      <c r="N19" s="14" t="s">
        <v>516</v>
      </c>
      <c r="O19" s="10" t="s">
        <v>517</v>
      </c>
      <c r="P19" s="10" t="s">
        <v>518</v>
      </c>
      <c r="R19" s="18" t="s">
        <v>519</v>
      </c>
      <c r="T19" s="18" t="s">
        <v>519</v>
      </c>
    </row>
    <row r="20" spans="1:20" ht="24" x14ac:dyDescent="0.2">
      <c r="A20" s="10" t="s">
        <v>520</v>
      </c>
      <c r="B20" s="10" t="s">
        <v>521</v>
      </c>
      <c r="C20" s="14" t="s">
        <v>522</v>
      </c>
      <c r="D20" s="10" t="s">
        <v>523</v>
      </c>
      <c r="J20" s="10" t="s">
        <v>524</v>
      </c>
      <c r="K20" s="14" t="s">
        <v>525</v>
      </c>
      <c r="L20" s="10" t="s">
        <v>526</v>
      </c>
      <c r="M20" s="10" t="s">
        <v>527</v>
      </c>
      <c r="N20" s="14" t="s">
        <v>528</v>
      </c>
      <c r="O20" s="10" t="s">
        <v>529</v>
      </c>
      <c r="R20" s="19" t="s">
        <v>530</v>
      </c>
      <c r="T20" s="19" t="s">
        <v>530</v>
      </c>
    </row>
    <row r="21" spans="1:20" ht="36" x14ac:dyDescent="0.2">
      <c r="A21" s="10" t="s">
        <v>531</v>
      </c>
      <c r="B21" s="10" t="s">
        <v>532</v>
      </c>
      <c r="C21" s="14" t="s">
        <v>533</v>
      </c>
      <c r="D21" s="10" t="s">
        <v>534</v>
      </c>
      <c r="J21" s="10" t="s">
        <v>535</v>
      </c>
      <c r="K21" s="14" t="s">
        <v>536</v>
      </c>
      <c r="L21" s="10" t="s">
        <v>537</v>
      </c>
      <c r="M21" s="10" t="s">
        <v>538</v>
      </c>
      <c r="N21" s="14" t="s">
        <v>539</v>
      </c>
      <c r="O21" s="10" t="s">
        <v>540</v>
      </c>
      <c r="R21" s="18" t="s">
        <v>541</v>
      </c>
      <c r="T21" s="18" t="s">
        <v>541</v>
      </c>
    </row>
    <row r="22" spans="1:20" ht="36" x14ac:dyDescent="0.2">
      <c r="A22" s="10" t="s">
        <v>542</v>
      </c>
      <c r="B22" s="10" t="s">
        <v>543</v>
      </c>
      <c r="C22" s="14" t="s">
        <v>544</v>
      </c>
      <c r="D22" s="10" t="s">
        <v>545</v>
      </c>
      <c r="J22" s="10" t="s">
        <v>546</v>
      </c>
      <c r="K22" s="14" t="s">
        <v>547</v>
      </c>
      <c r="L22" s="10" t="s">
        <v>548</v>
      </c>
      <c r="M22" s="10" t="s">
        <v>549</v>
      </c>
      <c r="N22" s="14" t="s">
        <v>550</v>
      </c>
      <c r="O22" s="10" t="s">
        <v>551</v>
      </c>
      <c r="R22" s="19" t="s">
        <v>552</v>
      </c>
      <c r="T22" s="19" t="s">
        <v>552</v>
      </c>
    </row>
    <row r="23" spans="1:20" x14ac:dyDescent="0.2">
      <c r="A23" s="10" t="s">
        <v>553</v>
      </c>
      <c r="B23" s="10" t="s">
        <v>554</v>
      </c>
      <c r="C23" s="14" t="s">
        <v>555</v>
      </c>
      <c r="J23" s="10" t="s">
        <v>556</v>
      </c>
      <c r="K23" s="14" t="s">
        <v>557</v>
      </c>
      <c r="L23" s="10" t="s">
        <v>558</v>
      </c>
      <c r="M23" s="10" t="s">
        <v>559</v>
      </c>
      <c r="O23" s="10" t="s">
        <v>560</v>
      </c>
    </row>
    <row r="24" spans="1:20" ht="24" x14ac:dyDescent="0.2">
      <c r="A24" s="10" t="s">
        <v>561</v>
      </c>
      <c r="B24" s="10" t="s">
        <v>562</v>
      </c>
      <c r="C24" s="14" t="s">
        <v>563</v>
      </c>
      <c r="O24" s="10" t="s">
        <v>564</v>
      </c>
    </row>
    <row r="25" spans="1:20" x14ac:dyDescent="0.2">
      <c r="A25" s="10" t="s">
        <v>565</v>
      </c>
      <c r="B25" s="10" t="s">
        <v>566</v>
      </c>
      <c r="C25" s="14" t="s">
        <v>567</v>
      </c>
      <c r="O25" s="10" t="s">
        <v>568</v>
      </c>
    </row>
    <row r="26" spans="1:20" x14ac:dyDescent="0.2">
      <c r="A26" s="10" t="s">
        <v>569</v>
      </c>
      <c r="C26" s="14" t="s">
        <v>570</v>
      </c>
      <c r="O26" s="10" t="s">
        <v>571</v>
      </c>
    </row>
    <row r="27" spans="1:20" x14ac:dyDescent="0.2">
      <c r="A27" s="10" t="s">
        <v>572</v>
      </c>
      <c r="O27" s="10" t="s">
        <v>573</v>
      </c>
    </row>
    <row r="28" spans="1:20" x14ac:dyDescent="0.2">
      <c r="A28" s="10" t="s">
        <v>574</v>
      </c>
      <c r="O28" s="10" t="s">
        <v>575</v>
      </c>
    </row>
    <row r="29" spans="1:20" x14ac:dyDescent="0.2">
      <c r="A29" s="10" t="s">
        <v>576</v>
      </c>
      <c r="O29" s="10" t="s">
        <v>577</v>
      </c>
    </row>
    <row r="30" spans="1:20" x14ac:dyDescent="0.2">
      <c r="A30" s="10" t="s">
        <v>578</v>
      </c>
      <c r="O30" s="10" t="s">
        <v>579</v>
      </c>
    </row>
    <row r="31" spans="1:20" x14ac:dyDescent="0.2">
      <c r="A31" s="10" t="s">
        <v>580</v>
      </c>
      <c r="O31" s="10" t="s">
        <v>581</v>
      </c>
    </row>
    <row r="32" spans="1:20" x14ac:dyDescent="0.2">
      <c r="A32" s="10" t="s">
        <v>582</v>
      </c>
      <c r="O32" s="10" t="s">
        <v>583</v>
      </c>
    </row>
    <row r="33" spans="1:1" x14ac:dyDescent="0.2">
      <c r="A33" s="10" t="s">
        <v>584</v>
      </c>
    </row>
    <row r="34" spans="1:1" x14ac:dyDescent="0.2">
      <c r="A34" s="10" t="s">
        <v>585</v>
      </c>
    </row>
    <row r="35" spans="1:1" x14ac:dyDescent="0.2">
      <c r="A35" s="10" t="s">
        <v>586</v>
      </c>
    </row>
    <row r="36" spans="1:1" x14ac:dyDescent="0.2">
      <c r="A36" s="10" t="s">
        <v>587</v>
      </c>
    </row>
    <row r="37" spans="1:1" x14ac:dyDescent="0.2">
      <c r="A37" s="10" t="s">
        <v>588</v>
      </c>
    </row>
    <row r="38" spans="1:1" x14ac:dyDescent="0.2">
      <c r="A38" s="10" t="s">
        <v>589</v>
      </c>
    </row>
    <row r="39" spans="1:1" x14ac:dyDescent="0.2">
      <c r="A39" s="10" t="s">
        <v>590</v>
      </c>
    </row>
    <row r="40" spans="1:1" x14ac:dyDescent="0.2">
      <c r="A40" s="10" t="s">
        <v>591</v>
      </c>
    </row>
    <row r="41" spans="1:1" x14ac:dyDescent="0.2">
      <c r="A41" s="10" t="s">
        <v>592</v>
      </c>
    </row>
    <row r="42" spans="1:1" x14ac:dyDescent="0.2">
      <c r="A42" s="10" t="s">
        <v>593</v>
      </c>
    </row>
    <row r="43" spans="1:1" x14ac:dyDescent="0.2">
      <c r="A43" s="10" t="s">
        <v>594</v>
      </c>
    </row>
    <row r="44" spans="1:1" x14ac:dyDescent="0.2">
      <c r="A44" s="10" t="s">
        <v>595</v>
      </c>
    </row>
    <row r="45" spans="1:1" x14ac:dyDescent="0.2">
      <c r="A45" s="10" t="s">
        <v>596</v>
      </c>
    </row>
    <row r="46" spans="1:1" x14ac:dyDescent="0.2">
      <c r="A46" s="10" t="s">
        <v>597</v>
      </c>
    </row>
    <row r="47" spans="1:1" x14ac:dyDescent="0.2">
      <c r="A47" s="10" t="s">
        <v>598</v>
      </c>
    </row>
    <row r="48" spans="1:1" x14ac:dyDescent="0.2">
      <c r="A48" s="10" t="s">
        <v>599</v>
      </c>
    </row>
    <row r="49" spans="1:1" x14ac:dyDescent="0.2">
      <c r="A49" s="10" t="s">
        <v>600</v>
      </c>
    </row>
    <row r="50" spans="1:1" x14ac:dyDescent="0.2">
      <c r="A50" s="10" t="s">
        <v>601</v>
      </c>
    </row>
    <row r="51" spans="1:1" x14ac:dyDescent="0.2">
      <c r="A51" s="10" t="s">
        <v>602</v>
      </c>
    </row>
    <row r="52" spans="1:1" x14ac:dyDescent="0.2">
      <c r="A52" s="10" t="s">
        <v>603</v>
      </c>
    </row>
    <row r="53" spans="1:1" x14ac:dyDescent="0.2">
      <c r="A53" s="10" t="s">
        <v>604</v>
      </c>
    </row>
    <row r="54" spans="1:1" x14ac:dyDescent="0.2">
      <c r="A54" s="10" t="s">
        <v>605</v>
      </c>
    </row>
    <row r="55" spans="1:1" x14ac:dyDescent="0.2">
      <c r="A55" s="10" t="s">
        <v>606</v>
      </c>
    </row>
    <row r="56" spans="1:1" x14ac:dyDescent="0.2">
      <c r="A56" s="10" t="s">
        <v>607</v>
      </c>
    </row>
    <row r="57" spans="1:1" x14ac:dyDescent="0.2">
      <c r="A57" s="10" t="s">
        <v>608</v>
      </c>
    </row>
    <row r="58" spans="1:1" x14ac:dyDescent="0.2">
      <c r="A58" s="10" t="s">
        <v>609</v>
      </c>
    </row>
    <row r="59" spans="1:1" x14ac:dyDescent="0.2">
      <c r="A59" s="10" t="s">
        <v>610</v>
      </c>
    </row>
    <row r="60" spans="1:1" x14ac:dyDescent="0.2">
      <c r="A60" s="10" t="s">
        <v>611</v>
      </c>
    </row>
    <row r="61" spans="1:1" x14ac:dyDescent="0.2">
      <c r="A61" s="10" t="s">
        <v>612</v>
      </c>
    </row>
    <row r="62" spans="1:1" x14ac:dyDescent="0.2">
      <c r="A62" s="10" t="s">
        <v>613</v>
      </c>
    </row>
  </sheetData>
  <pageMargins left="0.7" right="0.7" top="0.75" bottom="0.75" header="0.3" footer="0.3"/>
  <pageSetup orientation="portrait"/>
  <tableParts count="21">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Domain_Wide!$A$2:$A$17</xm:f>
          </x14:formula1>
          <xm:sqref>O1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58"/>
  <sheetViews>
    <sheetView zoomScale="85" zoomScaleNormal="85" workbookViewId="0">
      <pane xSplit="1" topLeftCell="I1" activePane="topRight" state="frozen"/>
      <selection activeCell="K34" sqref="K34"/>
      <selection pane="topRight" activeCell="Q27" sqref="Q27"/>
    </sheetView>
  </sheetViews>
  <sheetFormatPr defaultRowHeight="15" x14ac:dyDescent="0.25"/>
  <cols>
    <col min="1" max="1" width="40.42578125" bestFit="1" customWidth="1"/>
    <col min="2" max="2" width="10.5703125" bestFit="1" customWidth="1"/>
    <col min="3" max="3" width="53.42578125" bestFit="1" customWidth="1"/>
    <col min="4" max="4" width="10.5703125" bestFit="1" customWidth="1"/>
    <col min="5" max="5" width="47.5703125" bestFit="1" customWidth="1"/>
    <col min="6" max="6" width="11.42578125" bestFit="1" customWidth="1"/>
    <col min="7" max="7" width="59.140625" bestFit="1" customWidth="1"/>
    <col min="8" max="8" width="11.42578125" bestFit="1" customWidth="1"/>
    <col min="9" max="9" width="45.140625" bestFit="1" customWidth="1"/>
    <col min="10" max="10" width="10.5703125" bestFit="1" customWidth="1"/>
    <col min="11" max="11" width="63.5703125" customWidth="1"/>
    <col min="12" max="12" width="19.42578125" customWidth="1"/>
    <col min="13" max="13" width="45.140625" customWidth="1"/>
    <col min="14" max="14" width="31.42578125" customWidth="1"/>
    <col min="15" max="15" width="50.42578125" customWidth="1"/>
    <col min="16" max="16" width="22" customWidth="1"/>
    <col min="17" max="17" width="9.85546875" customWidth="1"/>
    <col min="18" max="18" width="26.42578125" bestFit="1" customWidth="1"/>
    <col min="21" max="21" width="19.28515625" customWidth="1"/>
    <col min="22" max="22" width="21.42578125" customWidth="1"/>
  </cols>
  <sheetData>
    <row r="1" spans="1:22" x14ac:dyDescent="0.25">
      <c r="A1" t="s">
        <v>9</v>
      </c>
      <c r="B1" t="s">
        <v>10</v>
      </c>
      <c r="C1" t="s">
        <v>11</v>
      </c>
      <c r="D1" t="s">
        <v>13</v>
      </c>
      <c r="E1" t="s">
        <v>14</v>
      </c>
      <c r="F1" t="s">
        <v>16</v>
      </c>
      <c r="G1" t="s">
        <v>17</v>
      </c>
      <c r="H1" t="s">
        <v>19</v>
      </c>
      <c r="I1" t="s">
        <v>20</v>
      </c>
      <c r="J1" t="s">
        <v>22</v>
      </c>
      <c r="K1" t="s">
        <v>23</v>
      </c>
      <c r="L1" t="s">
        <v>25</v>
      </c>
      <c r="M1" t="s">
        <v>26</v>
      </c>
      <c r="N1" t="s">
        <v>28</v>
      </c>
      <c r="O1" t="s">
        <v>29</v>
      </c>
      <c r="P1" t="s">
        <v>614</v>
      </c>
      <c r="Q1" t="s">
        <v>3</v>
      </c>
      <c r="R1" s="5" t="s">
        <v>8</v>
      </c>
      <c r="V1" t="s">
        <v>615</v>
      </c>
    </row>
    <row r="2" spans="1:22" x14ac:dyDescent="0.25">
      <c r="A2" t="s">
        <v>216</v>
      </c>
      <c r="B2" t="s">
        <v>616</v>
      </c>
      <c r="C2" t="s">
        <v>617</v>
      </c>
      <c r="D2" t="s">
        <v>618</v>
      </c>
      <c r="E2" t="s">
        <v>619</v>
      </c>
      <c r="F2" t="s">
        <v>620</v>
      </c>
      <c r="G2" t="s">
        <v>621</v>
      </c>
      <c r="H2" t="s">
        <v>622</v>
      </c>
      <c r="I2" t="s">
        <v>623</v>
      </c>
      <c r="J2" t="s">
        <v>624</v>
      </c>
      <c r="K2" t="s">
        <v>625</v>
      </c>
      <c r="L2" t="s">
        <v>626</v>
      </c>
      <c r="M2" t="s">
        <v>626</v>
      </c>
      <c r="N2" t="s">
        <v>626</v>
      </c>
      <c r="O2" t="s">
        <v>626</v>
      </c>
      <c r="P2" t="s">
        <v>627</v>
      </c>
      <c r="Q2" t="b">
        <v>1</v>
      </c>
      <c r="R2" t="s">
        <v>628</v>
      </c>
      <c r="U2" t="s">
        <v>626</v>
      </c>
      <c r="V2" t="s">
        <v>629</v>
      </c>
    </row>
    <row r="3" spans="1:22" x14ac:dyDescent="0.25">
      <c r="A3" t="s">
        <v>219</v>
      </c>
      <c r="B3" t="s">
        <v>630</v>
      </c>
      <c r="C3" t="s">
        <v>631</v>
      </c>
      <c r="D3" t="s">
        <v>632</v>
      </c>
      <c r="E3" t="s">
        <v>633</v>
      </c>
      <c r="F3" t="s">
        <v>634</v>
      </c>
      <c r="G3" t="s">
        <v>621</v>
      </c>
      <c r="H3" t="s">
        <v>635</v>
      </c>
      <c r="I3" t="s">
        <v>623</v>
      </c>
      <c r="J3" t="s">
        <v>636</v>
      </c>
      <c r="K3" t="s">
        <v>625</v>
      </c>
      <c r="L3" t="s">
        <v>626</v>
      </c>
      <c r="M3" t="s">
        <v>626</v>
      </c>
      <c r="N3" t="s">
        <v>626</v>
      </c>
      <c r="O3" t="s">
        <v>626</v>
      </c>
      <c r="P3" t="s">
        <v>626</v>
      </c>
      <c r="Q3" t="b">
        <v>0</v>
      </c>
      <c r="R3" t="s">
        <v>637</v>
      </c>
      <c r="U3" t="s">
        <v>638</v>
      </c>
      <c r="V3" t="s">
        <v>639</v>
      </c>
    </row>
    <row r="4" spans="1:22" x14ac:dyDescent="0.25">
      <c r="A4" t="s">
        <v>218</v>
      </c>
      <c r="B4" t="s">
        <v>640</v>
      </c>
      <c r="C4" t="s">
        <v>641</v>
      </c>
      <c r="D4" t="s">
        <v>642</v>
      </c>
      <c r="E4" t="s">
        <v>643</v>
      </c>
      <c r="F4" t="s">
        <v>644</v>
      </c>
      <c r="G4" t="s">
        <v>621</v>
      </c>
      <c r="H4" t="s">
        <v>645</v>
      </c>
      <c r="I4" t="s">
        <v>623</v>
      </c>
      <c r="J4" t="s">
        <v>646</v>
      </c>
      <c r="K4" t="s">
        <v>625</v>
      </c>
      <c r="L4" t="s">
        <v>626</v>
      </c>
      <c r="M4" t="s">
        <v>626</v>
      </c>
      <c r="N4" t="s">
        <v>626</v>
      </c>
      <c r="O4" t="s">
        <v>626</v>
      </c>
      <c r="P4" t="s">
        <v>626</v>
      </c>
      <c r="R4" t="s">
        <v>647</v>
      </c>
      <c r="U4">
        <v>1</v>
      </c>
      <c r="V4" t="s">
        <v>648</v>
      </c>
    </row>
    <row r="5" spans="1:22" x14ac:dyDescent="0.25">
      <c r="A5" t="s">
        <v>222</v>
      </c>
      <c r="B5" t="s">
        <v>649</v>
      </c>
      <c r="C5" t="s">
        <v>650</v>
      </c>
      <c r="D5" t="s">
        <v>651</v>
      </c>
      <c r="E5" t="s">
        <v>619</v>
      </c>
      <c r="F5" t="s">
        <v>652</v>
      </c>
      <c r="G5" t="s">
        <v>621</v>
      </c>
      <c r="H5" t="s">
        <v>653</v>
      </c>
      <c r="I5" t="s">
        <v>623</v>
      </c>
      <c r="J5" t="s">
        <v>654</v>
      </c>
      <c r="K5" t="s">
        <v>625</v>
      </c>
      <c r="L5" t="s">
        <v>626</v>
      </c>
      <c r="M5" t="s">
        <v>626</v>
      </c>
      <c r="N5" t="s">
        <v>626</v>
      </c>
      <c r="O5" t="s">
        <v>626</v>
      </c>
      <c r="R5" t="s">
        <v>655</v>
      </c>
      <c r="U5">
        <v>2</v>
      </c>
      <c r="V5" t="s">
        <v>656</v>
      </c>
    </row>
    <row r="6" spans="1:22" x14ac:dyDescent="0.25">
      <c r="A6" t="s">
        <v>217</v>
      </c>
      <c r="B6" t="s">
        <v>657</v>
      </c>
      <c r="C6" t="s">
        <v>658</v>
      </c>
      <c r="D6" t="s">
        <v>659</v>
      </c>
      <c r="E6" t="s">
        <v>660</v>
      </c>
      <c r="F6" t="s">
        <v>661</v>
      </c>
      <c r="G6" t="s">
        <v>662</v>
      </c>
      <c r="H6" t="s">
        <v>663</v>
      </c>
      <c r="I6" t="s">
        <v>621</v>
      </c>
      <c r="J6" t="s">
        <v>664</v>
      </c>
      <c r="K6" t="s">
        <v>623</v>
      </c>
      <c r="L6" t="s">
        <v>665</v>
      </c>
      <c r="M6" t="s">
        <v>625</v>
      </c>
      <c r="N6" t="s">
        <v>626</v>
      </c>
      <c r="O6" t="s">
        <v>626</v>
      </c>
      <c r="U6">
        <v>3</v>
      </c>
    </row>
    <row r="7" spans="1:22" x14ac:dyDescent="0.25">
      <c r="A7" t="s">
        <v>220</v>
      </c>
      <c r="B7" t="s">
        <v>666</v>
      </c>
      <c r="C7" t="s">
        <v>641</v>
      </c>
      <c r="D7" t="s">
        <v>667</v>
      </c>
      <c r="E7" t="s">
        <v>619</v>
      </c>
      <c r="F7" t="s">
        <v>668</v>
      </c>
      <c r="G7" t="s">
        <v>621</v>
      </c>
      <c r="H7" t="s">
        <v>669</v>
      </c>
      <c r="I7" t="s">
        <v>623</v>
      </c>
      <c r="J7" t="s">
        <v>670</v>
      </c>
      <c r="K7" t="s">
        <v>625</v>
      </c>
      <c r="L7" t="s">
        <v>626</v>
      </c>
      <c r="M7" t="s">
        <v>626</v>
      </c>
      <c r="N7" t="s">
        <v>626</v>
      </c>
      <c r="O7" t="s">
        <v>626</v>
      </c>
      <c r="U7">
        <v>4</v>
      </c>
    </row>
    <row r="8" spans="1:22" x14ac:dyDescent="0.25">
      <c r="A8" t="s">
        <v>221</v>
      </c>
      <c r="B8" t="s">
        <v>671</v>
      </c>
      <c r="C8" t="s">
        <v>641</v>
      </c>
      <c r="D8" t="s">
        <v>672</v>
      </c>
      <c r="E8" t="s">
        <v>643</v>
      </c>
      <c r="F8" t="s">
        <v>673</v>
      </c>
      <c r="G8" t="s">
        <v>621</v>
      </c>
      <c r="H8" t="s">
        <v>674</v>
      </c>
      <c r="I8" t="s">
        <v>623</v>
      </c>
      <c r="J8" t="s">
        <v>675</v>
      </c>
      <c r="K8" t="s">
        <v>625</v>
      </c>
      <c r="L8" t="s">
        <v>626</v>
      </c>
      <c r="M8" t="s">
        <v>626</v>
      </c>
      <c r="N8" t="s">
        <v>626</v>
      </c>
      <c r="O8" t="s">
        <v>626</v>
      </c>
      <c r="U8">
        <v>5</v>
      </c>
    </row>
    <row r="9" spans="1:22" x14ac:dyDescent="0.25">
      <c r="A9" t="s">
        <v>223</v>
      </c>
      <c r="B9" t="s">
        <v>676</v>
      </c>
      <c r="C9" t="s">
        <v>677</v>
      </c>
      <c r="D9" t="s">
        <v>678</v>
      </c>
      <c r="E9" t="s">
        <v>679</v>
      </c>
      <c r="F9" t="s">
        <v>680</v>
      </c>
      <c r="G9" t="s">
        <v>681</v>
      </c>
      <c r="H9" t="s">
        <v>626</v>
      </c>
      <c r="I9" t="s">
        <v>626</v>
      </c>
      <c r="J9" t="s">
        <v>626</v>
      </c>
      <c r="K9" t="s">
        <v>626</v>
      </c>
      <c r="L9" t="s">
        <v>626</v>
      </c>
      <c r="M9" t="s">
        <v>626</v>
      </c>
      <c r="N9" t="s">
        <v>626</v>
      </c>
      <c r="O9" t="s">
        <v>626</v>
      </c>
    </row>
    <row r="10" spans="1:22" x14ac:dyDescent="0.25">
      <c r="A10" t="s">
        <v>215</v>
      </c>
      <c r="B10" t="s">
        <v>682</v>
      </c>
      <c r="C10" t="s">
        <v>683</v>
      </c>
      <c r="D10" t="s">
        <v>684</v>
      </c>
      <c r="E10" s="6" t="s">
        <v>685</v>
      </c>
      <c r="F10" t="s">
        <v>686</v>
      </c>
      <c r="G10" s="6" t="s">
        <v>687</v>
      </c>
      <c r="H10" t="s">
        <v>688</v>
      </c>
      <c r="I10" s="6" t="s">
        <v>689</v>
      </c>
      <c r="J10" t="s">
        <v>690</v>
      </c>
      <c r="K10" t="s">
        <v>691</v>
      </c>
      <c r="L10" t="s">
        <v>626</v>
      </c>
      <c r="M10" t="s">
        <v>626</v>
      </c>
      <c r="N10" t="s">
        <v>626</v>
      </c>
      <c r="O10" t="s">
        <v>626</v>
      </c>
    </row>
    <row r="11" spans="1:22" x14ac:dyDescent="0.25">
      <c r="A11" t="s">
        <v>213</v>
      </c>
      <c r="B11" t="s">
        <v>692</v>
      </c>
      <c r="C11" t="s">
        <v>693</v>
      </c>
      <c r="D11" t="s">
        <v>694</v>
      </c>
      <c r="E11" t="s">
        <v>695</v>
      </c>
      <c r="F11" t="s">
        <v>696</v>
      </c>
      <c r="G11" t="s">
        <v>697</v>
      </c>
      <c r="H11" t="s">
        <v>698</v>
      </c>
      <c r="I11" t="s">
        <v>699</v>
      </c>
      <c r="J11" t="s">
        <v>626</v>
      </c>
      <c r="K11" t="s">
        <v>626</v>
      </c>
      <c r="L11" t="s">
        <v>626</v>
      </c>
      <c r="M11" t="s">
        <v>626</v>
      </c>
      <c r="N11" t="s">
        <v>626</v>
      </c>
      <c r="O11" t="s">
        <v>626</v>
      </c>
    </row>
    <row r="12" spans="1:22" x14ac:dyDescent="0.25">
      <c r="A12" t="s">
        <v>214</v>
      </c>
      <c r="B12" t="s">
        <v>700</v>
      </c>
      <c r="C12" s="1" t="s">
        <v>701</v>
      </c>
      <c r="D12" t="s">
        <v>702</v>
      </c>
      <c r="E12" s="1" t="s">
        <v>703</v>
      </c>
      <c r="F12" t="s">
        <v>704</v>
      </c>
      <c r="G12" s="1" t="s">
        <v>705</v>
      </c>
      <c r="H12" t="s">
        <v>706</v>
      </c>
      <c r="I12" t="s">
        <v>707</v>
      </c>
      <c r="J12" t="s">
        <v>626</v>
      </c>
      <c r="K12" t="s">
        <v>626</v>
      </c>
      <c r="L12" t="s">
        <v>626</v>
      </c>
      <c r="M12" t="s">
        <v>626</v>
      </c>
      <c r="N12" t="s">
        <v>626</v>
      </c>
      <c r="O12" t="s">
        <v>626</v>
      </c>
    </row>
    <row r="13" spans="1:22" x14ac:dyDescent="0.25">
      <c r="A13" t="s">
        <v>224</v>
      </c>
      <c r="B13" s="1" t="s">
        <v>708</v>
      </c>
      <c r="C13" s="1" t="s">
        <v>709</v>
      </c>
      <c r="D13" t="s">
        <v>710</v>
      </c>
      <c r="E13" t="s">
        <v>711</v>
      </c>
      <c r="F13" t="s">
        <v>712</v>
      </c>
      <c r="G13" t="s">
        <v>713</v>
      </c>
      <c r="H13" t="s">
        <v>714</v>
      </c>
      <c r="I13" t="s">
        <v>715</v>
      </c>
      <c r="J13" t="s">
        <v>716</v>
      </c>
      <c r="K13" t="s">
        <v>717</v>
      </c>
      <c r="L13" t="s">
        <v>718</v>
      </c>
      <c r="M13" t="s">
        <v>719</v>
      </c>
      <c r="N13" t="s">
        <v>626</v>
      </c>
      <c r="O13" t="s">
        <v>626</v>
      </c>
    </row>
    <row r="14" spans="1:22" x14ac:dyDescent="0.25">
      <c r="A14" t="s">
        <v>225</v>
      </c>
      <c r="B14" s="1" t="s">
        <v>720</v>
      </c>
      <c r="C14" s="1" t="s">
        <v>721</v>
      </c>
      <c r="D14" s="1" t="s">
        <v>722</v>
      </c>
      <c r="E14" s="1" t="s">
        <v>723</v>
      </c>
      <c r="F14" s="1" t="s">
        <v>724</v>
      </c>
      <c r="G14" s="1" t="s">
        <v>725</v>
      </c>
      <c r="H14" s="1" t="s">
        <v>688</v>
      </c>
      <c r="I14" s="1" t="s">
        <v>689</v>
      </c>
      <c r="J14" s="1" t="s">
        <v>726</v>
      </c>
      <c r="K14" s="1" t="s">
        <v>727</v>
      </c>
      <c r="L14" s="1" t="s">
        <v>728</v>
      </c>
      <c r="M14" s="1" t="s">
        <v>729</v>
      </c>
      <c r="N14" s="1" t="s">
        <v>626</v>
      </c>
      <c r="O14" s="1" t="s">
        <v>626</v>
      </c>
    </row>
    <row r="15" spans="1:22" x14ac:dyDescent="0.25">
      <c r="A15" s="1" t="s">
        <v>226</v>
      </c>
      <c r="B15" s="1" t="s">
        <v>720</v>
      </c>
      <c r="C15" s="1" t="s">
        <v>730</v>
      </c>
      <c r="D15" s="1" t="s">
        <v>722</v>
      </c>
      <c r="E15" s="1" t="s">
        <v>723</v>
      </c>
      <c r="F15" s="1" t="s">
        <v>724</v>
      </c>
      <c r="G15" s="1" t="s">
        <v>725</v>
      </c>
      <c r="H15" s="1" t="s">
        <v>714</v>
      </c>
      <c r="I15" s="1" t="s">
        <v>715</v>
      </c>
      <c r="J15" s="1" t="s">
        <v>731</v>
      </c>
      <c r="K15" s="1" t="s">
        <v>732</v>
      </c>
      <c r="L15" s="1" t="s">
        <v>733</v>
      </c>
      <c r="M15" s="1" t="s">
        <v>734</v>
      </c>
      <c r="N15" s="1" t="s">
        <v>626</v>
      </c>
      <c r="O15" s="1" t="s">
        <v>626</v>
      </c>
    </row>
    <row r="16" spans="1:22" x14ac:dyDescent="0.25">
      <c r="A16" t="s">
        <v>227</v>
      </c>
      <c r="B16" s="1" t="s">
        <v>735</v>
      </c>
      <c r="C16" s="1" t="s">
        <v>736</v>
      </c>
      <c r="D16" s="1" t="s">
        <v>694</v>
      </c>
      <c r="E16" s="1" t="s">
        <v>695</v>
      </c>
      <c r="F16" s="1" t="s">
        <v>696</v>
      </c>
      <c r="G16" s="1" t="s">
        <v>697</v>
      </c>
      <c r="H16" s="1" t="s">
        <v>698</v>
      </c>
      <c r="I16" s="1" t="s">
        <v>699</v>
      </c>
      <c r="J16" s="1" t="s">
        <v>626</v>
      </c>
      <c r="K16" s="1" t="s">
        <v>626</v>
      </c>
      <c r="L16" s="1" t="s">
        <v>626</v>
      </c>
      <c r="M16" s="1" t="s">
        <v>626</v>
      </c>
      <c r="N16" s="1" t="s">
        <v>626</v>
      </c>
      <c r="O16" s="1" t="s">
        <v>626</v>
      </c>
    </row>
    <row r="17" spans="1:15" x14ac:dyDescent="0.25">
      <c r="A17" s="4" t="s">
        <v>228</v>
      </c>
      <c r="B17" s="4" t="s">
        <v>737</v>
      </c>
      <c r="C17" s="4" t="s">
        <v>738</v>
      </c>
      <c r="D17" s="4" t="s">
        <v>739</v>
      </c>
      <c r="E17" s="4" t="s">
        <v>740</v>
      </c>
      <c r="F17" s="4" t="s">
        <v>741</v>
      </c>
      <c r="G17" s="4" t="s">
        <v>742</v>
      </c>
      <c r="H17" s="4" t="s">
        <v>706</v>
      </c>
      <c r="I17" s="4" t="s">
        <v>707</v>
      </c>
      <c r="J17" s="4" t="s">
        <v>626</v>
      </c>
      <c r="K17" s="4" t="s">
        <v>626</v>
      </c>
      <c r="L17" s="4" t="s">
        <v>626</v>
      </c>
      <c r="M17" s="4" t="s">
        <v>626</v>
      </c>
      <c r="N17" s="4" t="s">
        <v>626</v>
      </c>
      <c r="O17" s="1" t="s">
        <v>626</v>
      </c>
    </row>
    <row r="18" spans="1:15" s="7" customFormat="1" x14ac:dyDescent="0.25">
      <c r="A18" s="7" t="s">
        <v>231</v>
      </c>
      <c r="B18" s="7" t="s">
        <v>743</v>
      </c>
      <c r="C18" s="7" t="s">
        <v>744</v>
      </c>
      <c r="D18" s="7" t="s">
        <v>745</v>
      </c>
      <c r="E18" s="7" t="s">
        <v>746</v>
      </c>
      <c r="F18" s="7" t="s">
        <v>747</v>
      </c>
      <c r="G18" s="7" t="s">
        <v>621</v>
      </c>
      <c r="H18" s="7" t="s">
        <v>748</v>
      </c>
      <c r="I18" s="7" t="s">
        <v>623</v>
      </c>
      <c r="J18" s="7" t="s">
        <v>749</v>
      </c>
      <c r="K18" s="7" t="s">
        <v>625</v>
      </c>
      <c r="L18" s="7" t="s">
        <v>626</v>
      </c>
      <c r="M18" s="7" t="s">
        <v>626</v>
      </c>
      <c r="N18" s="1" t="s">
        <v>626</v>
      </c>
      <c r="O18" s="7" t="s">
        <v>626</v>
      </c>
    </row>
    <row r="19" spans="1:15" s="7" customFormat="1" ht="12.75" x14ac:dyDescent="0.2">
      <c r="A19" s="7" t="s">
        <v>232</v>
      </c>
      <c r="B19" s="7" t="s">
        <v>750</v>
      </c>
      <c r="C19" s="7" t="s">
        <v>751</v>
      </c>
      <c r="D19" s="7" t="s">
        <v>752</v>
      </c>
      <c r="E19" s="7" t="s">
        <v>619</v>
      </c>
      <c r="F19" s="7" t="s">
        <v>747</v>
      </c>
      <c r="G19" s="7" t="s">
        <v>621</v>
      </c>
      <c r="H19" s="7" t="s">
        <v>748</v>
      </c>
      <c r="I19" s="7" t="s">
        <v>623</v>
      </c>
      <c r="J19" s="7" t="s">
        <v>749</v>
      </c>
      <c r="K19" s="7" t="s">
        <v>625</v>
      </c>
      <c r="L19" s="7" t="s">
        <v>626</v>
      </c>
      <c r="M19" s="7" t="s">
        <v>626</v>
      </c>
      <c r="N19" s="7" t="s">
        <v>626</v>
      </c>
      <c r="O19" s="7" t="s">
        <v>626</v>
      </c>
    </row>
    <row r="20" spans="1:15" s="7" customFormat="1" ht="12.75" x14ac:dyDescent="0.2">
      <c r="A20" s="7" t="s">
        <v>229</v>
      </c>
      <c r="B20" s="7" t="s">
        <v>743</v>
      </c>
      <c r="C20" s="7" t="s">
        <v>744</v>
      </c>
      <c r="D20" s="7" t="s">
        <v>745</v>
      </c>
      <c r="E20" s="7" t="s">
        <v>746</v>
      </c>
      <c r="F20" s="7" t="s">
        <v>747</v>
      </c>
      <c r="G20" s="7" t="s">
        <v>621</v>
      </c>
      <c r="H20" s="7" t="s">
        <v>748</v>
      </c>
      <c r="I20" s="7" t="s">
        <v>623</v>
      </c>
      <c r="J20" s="7" t="s">
        <v>753</v>
      </c>
      <c r="K20" s="7" t="s">
        <v>625</v>
      </c>
      <c r="L20" s="7" t="s">
        <v>626</v>
      </c>
      <c r="M20" s="7" t="s">
        <v>626</v>
      </c>
      <c r="N20" s="7" t="s">
        <v>626</v>
      </c>
      <c r="O20" s="7" t="s">
        <v>626</v>
      </c>
    </row>
    <row r="21" spans="1:15" s="7" customFormat="1" ht="12.75" x14ac:dyDescent="0.2">
      <c r="A21" s="7" t="s">
        <v>230</v>
      </c>
      <c r="B21" s="7" t="s">
        <v>750</v>
      </c>
      <c r="C21" s="7" t="s">
        <v>751</v>
      </c>
      <c r="D21" s="7" t="s">
        <v>752</v>
      </c>
      <c r="E21" s="7" t="s">
        <v>619</v>
      </c>
      <c r="F21" s="7" t="s">
        <v>747</v>
      </c>
      <c r="G21" s="7" t="s">
        <v>621</v>
      </c>
      <c r="H21" s="7" t="s">
        <v>748</v>
      </c>
      <c r="I21" s="7" t="s">
        <v>623</v>
      </c>
      <c r="J21" s="7" t="s">
        <v>749</v>
      </c>
      <c r="K21" s="7" t="s">
        <v>625</v>
      </c>
      <c r="L21" s="7" t="s">
        <v>747</v>
      </c>
      <c r="M21" s="7" t="s">
        <v>621</v>
      </c>
      <c r="N21" s="7" t="s">
        <v>626</v>
      </c>
      <c r="O21" s="7" t="s">
        <v>626</v>
      </c>
    </row>
    <row r="22" spans="1:15" s="7" customFormat="1" ht="12.75" x14ac:dyDescent="0.2">
      <c r="A22" s="7" t="s">
        <v>233</v>
      </c>
      <c r="B22" s="7" t="s">
        <v>754</v>
      </c>
      <c r="C22" s="7" t="s">
        <v>755</v>
      </c>
      <c r="D22" s="7" t="s">
        <v>756</v>
      </c>
      <c r="E22" s="7" t="s">
        <v>757</v>
      </c>
      <c r="F22" s="7" t="s">
        <v>752</v>
      </c>
      <c r="G22" s="7" t="s">
        <v>758</v>
      </c>
      <c r="H22" s="7" t="s">
        <v>759</v>
      </c>
      <c r="I22" s="7" t="s">
        <v>760</v>
      </c>
      <c r="J22" s="7" t="s">
        <v>747</v>
      </c>
      <c r="K22" s="7" t="s">
        <v>761</v>
      </c>
      <c r="L22" s="7" t="s">
        <v>748</v>
      </c>
      <c r="M22" s="7" t="s">
        <v>762</v>
      </c>
      <c r="N22" s="7" t="s">
        <v>749</v>
      </c>
      <c r="O22" s="7" t="s">
        <v>625</v>
      </c>
    </row>
    <row r="23" spans="1:15" x14ac:dyDescent="0.25">
      <c r="A23">
        <v>1</v>
      </c>
      <c r="B23">
        <v>2</v>
      </c>
      <c r="C23">
        <v>3</v>
      </c>
      <c r="D23">
        <v>4</v>
      </c>
      <c r="E23">
        <v>5</v>
      </c>
      <c r="F23">
        <v>6</v>
      </c>
      <c r="G23">
        <v>7</v>
      </c>
      <c r="H23">
        <v>8</v>
      </c>
      <c r="I23">
        <v>9</v>
      </c>
      <c r="J23">
        <v>10</v>
      </c>
      <c r="K23">
        <v>11</v>
      </c>
      <c r="L23">
        <v>12</v>
      </c>
      <c r="M23">
        <v>13</v>
      </c>
      <c r="N23">
        <v>14</v>
      </c>
      <c r="O23">
        <v>15</v>
      </c>
    </row>
    <row r="55" spans="1:12" x14ac:dyDescent="0.25">
      <c r="A55" s="1"/>
      <c r="B55" s="1"/>
      <c r="C55" s="1"/>
      <c r="E55" s="1"/>
      <c r="G55" s="1"/>
      <c r="H55" s="1"/>
      <c r="I55" s="1"/>
      <c r="J55" s="1"/>
      <c r="K55" s="1"/>
      <c r="L55" s="1"/>
    </row>
    <row r="56" spans="1:12" x14ac:dyDescent="0.25">
      <c r="A56" s="1"/>
      <c r="B56" s="1"/>
      <c r="C56" s="1"/>
      <c r="D56" s="1"/>
      <c r="E56" s="1"/>
      <c r="F56" s="1"/>
      <c r="G56" s="1"/>
      <c r="H56" s="1"/>
      <c r="I56" s="1"/>
      <c r="J56" s="1"/>
      <c r="K56" s="1"/>
      <c r="L56" s="1"/>
    </row>
    <row r="57" spans="1:12" x14ac:dyDescent="0.25">
      <c r="A57" s="1"/>
      <c r="B57" s="1"/>
      <c r="C57" s="1"/>
      <c r="D57" s="1"/>
      <c r="E57" s="1"/>
      <c r="F57" s="1"/>
      <c r="G57" s="1"/>
      <c r="H57" s="1"/>
      <c r="I57" s="1"/>
      <c r="J57" s="1"/>
      <c r="K57" s="1"/>
      <c r="L57" s="1"/>
    </row>
    <row r="58" spans="1:12" x14ac:dyDescent="0.25">
      <c r="A58" s="4"/>
      <c r="B58" s="4"/>
      <c r="C58" s="4"/>
      <c r="D58" s="4"/>
      <c r="E58" s="4"/>
      <c r="F58" s="4"/>
      <c r="G58" s="4"/>
      <c r="H58" s="4"/>
      <c r="I58" s="4"/>
      <c r="J58" s="4"/>
      <c r="K58" s="4"/>
      <c r="L58" s="4"/>
    </row>
  </sheetData>
  <pageMargins left="0.7" right="0.7" top="0.75" bottom="0.75" header="0.3" footer="0.3"/>
  <pageSetup orientation="portrait"/>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I49"/>
  <sheetViews>
    <sheetView zoomScaleNormal="100" workbookViewId="0">
      <selection activeCell="D29" sqref="D29"/>
    </sheetView>
  </sheetViews>
  <sheetFormatPr defaultRowHeight="15" x14ac:dyDescent="0.25"/>
  <cols>
    <col min="1" max="1" width="40.5703125" bestFit="1" customWidth="1"/>
    <col min="2" max="2" width="62.42578125" bestFit="1" customWidth="1"/>
    <col min="3" max="3" width="57.140625" bestFit="1" customWidth="1"/>
    <col min="4" max="4" width="52" bestFit="1" customWidth="1"/>
    <col min="5" max="5" width="54.85546875" bestFit="1" customWidth="1"/>
    <col min="6" max="6" width="83.140625" customWidth="1"/>
    <col min="7" max="7" width="103.42578125" bestFit="1" customWidth="1"/>
    <col min="8" max="8" width="51" bestFit="1" customWidth="1"/>
    <col min="9" max="9" width="88.5703125" bestFit="1" customWidth="1"/>
    <col min="10" max="10" width="75.42578125" bestFit="1" customWidth="1"/>
    <col min="11" max="11" width="81.85546875" bestFit="1" customWidth="1"/>
    <col min="12" max="12" width="83.42578125" bestFit="1" customWidth="1"/>
    <col min="13" max="13" width="68" bestFit="1" customWidth="1"/>
    <col min="14" max="14" width="67.5703125" bestFit="1" customWidth="1"/>
    <col min="15" max="15" width="52.42578125" bestFit="1" customWidth="1"/>
    <col min="16" max="16" width="72" bestFit="1" customWidth="1"/>
    <col min="17" max="17" width="80.140625" bestFit="1" customWidth="1"/>
    <col min="18" max="18" width="63" bestFit="1" customWidth="1"/>
    <col min="19" max="19" width="69" bestFit="1" customWidth="1"/>
    <col min="20" max="20" width="79.42578125" bestFit="1" customWidth="1"/>
    <col min="21" max="21" width="75.42578125" bestFit="1" customWidth="1"/>
    <col min="22" max="22" width="63.42578125" bestFit="1" customWidth="1"/>
    <col min="23" max="23" width="85.42578125" bestFit="1" customWidth="1"/>
    <col min="24" max="24" width="63.42578125" bestFit="1" customWidth="1"/>
    <col min="25" max="25" width="100.42578125" bestFit="1" customWidth="1"/>
    <col min="26" max="26" width="60" bestFit="1" customWidth="1"/>
    <col min="27" max="27" width="24.42578125" bestFit="1" customWidth="1"/>
    <col min="28" max="28" width="24" bestFit="1" customWidth="1"/>
    <col min="29" max="29" width="23.42578125" bestFit="1" customWidth="1"/>
    <col min="30" max="30" width="37.42578125" bestFit="1" customWidth="1"/>
    <col min="31" max="31" width="25.140625" bestFit="1" customWidth="1"/>
    <col min="32" max="32" width="58" bestFit="1" customWidth="1"/>
    <col min="33" max="33" width="41.42578125" bestFit="1" customWidth="1"/>
    <col min="34" max="34" width="24.42578125" bestFit="1" customWidth="1"/>
    <col min="35" max="35" width="65.42578125" bestFit="1" customWidth="1"/>
    <col min="36" max="36" width="47.5703125" bestFit="1" customWidth="1"/>
    <col min="37" max="37" width="47.140625" bestFit="1" customWidth="1"/>
    <col min="38" max="38" width="68.42578125" bestFit="1" customWidth="1"/>
    <col min="39" max="39" width="31.5703125" bestFit="1" customWidth="1"/>
    <col min="40" max="40" width="58" bestFit="1" customWidth="1"/>
    <col min="41" max="41" width="42.42578125" bestFit="1" customWidth="1"/>
    <col min="42" max="42" width="52.42578125" bestFit="1" customWidth="1"/>
    <col min="43" max="43" width="47.140625" bestFit="1" customWidth="1"/>
    <col min="44" max="44" width="21.42578125" bestFit="1" customWidth="1"/>
    <col min="45" max="45" width="40.140625" bestFit="1" customWidth="1"/>
    <col min="46" max="46" width="35.42578125" bestFit="1" customWidth="1"/>
    <col min="47" max="47" width="26.42578125" bestFit="1" customWidth="1"/>
    <col min="48" max="48" width="33.140625" bestFit="1" customWidth="1"/>
    <col min="49" max="49" width="43.42578125" bestFit="1" customWidth="1"/>
    <col min="50" max="50" width="46.5703125" bestFit="1" customWidth="1"/>
    <col min="51" max="51" width="52" bestFit="1" customWidth="1"/>
    <col min="52" max="52" width="55" bestFit="1" customWidth="1"/>
    <col min="53" max="53" width="70.42578125" bestFit="1" customWidth="1"/>
    <col min="54" max="54" width="48.5703125" bestFit="1" customWidth="1"/>
    <col min="55" max="55" width="73.42578125" bestFit="1" customWidth="1"/>
    <col min="56" max="56" width="44.42578125" bestFit="1" customWidth="1"/>
    <col min="57" max="57" width="55.140625" bestFit="1" customWidth="1"/>
    <col min="58" max="58" width="45.42578125" bestFit="1" customWidth="1"/>
    <col min="59" max="59" width="54.42578125" bestFit="1" customWidth="1"/>
    <col min="60" max="60" width="48.85546875" bestFit="1" customWidth="1"/>
    <col min="61" max="61" width="41.42578125" bestFit="1" customWidth="1"/>
  </cols>
  <sheetData>
    <row r="1" spans="1:61" x14ac:dyDescent="0.25">
      <c r="A1" s="2" t="s">
        <v>9</v>
      </c>
      <c r="B1" s="2" t="s">
        <v>32</v>
      </c>
      <c r="C1" s="2" t="s">
        <v>35</v>
      </c>
      <c r="D1" s="2" t="s">
        <v>38</v>
      </c>
      <c r="E1" s="2" t="s">
        <v>41</v>
      </c>
      <c r="F1" s="2" t="s">
        <v>44</v>
      </c>
      <c r="G1" s="2" t="s">
        <v>47</v>
      </c>
      <c r="H1" s="2" t="s">
        <v>50</v>
      </c>
      <c r="I1" s="2" t="s">
        <v>53</v>
      </c>
      <c r="J1" s="2" t="s">
        <v>56</v>
      </c>
      <c r="K1" s="2" t="s">
        <v>59</v>
      </c>
      <c r="L1" s="2" t="s">
        <v>62</v>
      </c>
      <c r="M1" s="2" t="s">
        <v>65</v>
      </c>
      <c r="N1" s="2" t="s">
        <v>68</v>
      </c>
      <c r="O1" s="2" t="s">
        <v>71</v>
      </c>
      <c r="P1" s="2" t="s">
        <v>74</v>
      </c>
      <c r="Q1" s="2" t="s">
        <v>77</v>
      </c>
      <c r="R1" s="2" t="s">
        <v>80</v>
      </c>
      <c r="S1" s="2" t="s">
        <v>83</v>
      </c>
      <c r="T1" s="2" t="s">
        <v>86</v>
      </c>
      <c r="U1" s="2" t="s">
        <v>89</v>
      </c>
      <c r="V1" s="2" t="s">
        <v>92</v>
      </c>
      <c r="W1" s="2" t="s">
        <v>95</v>
      </c>
      <c r="X1" s="2" t="s">
        <v>98</v>
      </c>
      <c r="Y1" s="2" t="s">
        <v>101</v>
      </c>
      <c r="Z1" s="2" t="s">
        <v>104</v>
      </c>
      <c r="AA1" s="2" t="s">
        <v>107</v>
      </c>
      <c r="AB1" s="2" t="s">
        <v>110</v>
      </c>
      <c r="AC1" s="2" t="s">
        <v>113</v>
      </c>
      <c r="AD1" s="2" t="s">
        <v>116</v>
      </c>
      <c r="AE1" s="2" t="s">
        <v>119</v>
      </c>
      <c r="AF1" s="2" t="s">
        <v>122</v>
      </c>
      <c r="AG1" s="2" t="s">
        <v>125</v>
      </c>
      <c r="AH1" s="2" t="s">
        <v>128</v>
      </c>
      <c r="AI1" s="2" t="s">
        <v>131</v>
      </c>
      <c r="AJ1" s="2" t="s">
        <v>134</v>
      </c>
      <c r="AK1" s="2" t="s">
        <v>137</v>
      </c>
      <c r="AL1" s="2" t="s">
        <v>140</v>
      </c>
      <c r="AM1" s="2" t="s">
        <v>143</v>
      </c>
      <c r="AN1" s="2" t="s">
        <v>146</v>
      </c>
      <c r="AO1" s="2" t="s">
        <v>149</v>
      </c>
      <c r="AP1" s="2" t="s">
        <v>152</v>
      </c>
      <c r="AQ1" s="2" t="s">
        <v>155</v>
      </c>
      <c r="AR1" s="2" t="s">
        <v>158</v>
      </c>
      <c r="AS1" s="2" t="s">
        <v>161</v>
      </c>
      <c r="AT1" s="2" t="s">
        <v>164</v>
      </c>
      <c r="AU1" s="2" t="s">
        <v>167</v>
      </c>
      <c r="AV1" s="2" t="s">
        <v>170</v>
      </c>
      <c r="AW1" s="2" t="s">
        <v>173</v>
      </c>
      <c r="AX1" s="2" t="s">
        <v>176</v>
      </c>
      <c r="AY1" s="2" t="s">
        <v>179</v>
      </c>
      <c r="AZ1" s="2" t="s">
        <v>182</v>
      </c>
      <c r="BA1" s="2" t="s">
        <v>185</v>
      </c>
      <c r="BB1" s="2" t="s">
        <v>188</v>
      </c>
      <c r="BC1" s="2" t="s">
        <v>191</v>
      </c>
      <c r="BD1" s="2" t="s">
        <v>194</v>
      </c>
      <c r="BE1" s="2" t="s">
        <v>197</v>
      </c>
      <c r="BF1" s="2" t="s">
        <v>200</v>
      </c>
      <c r="BG1" s="2" t="s">
        <v>203</v>
      </c>
      <c r="BH1" s="2" t="s">
        <v>206</v>
      </c>
      <c r="BI1" s="2" t="s">
        <v>209</v>
      </c>
    </row>
    <row r="2" spans="1:61" x14ac:dyDescent="0.25">
      <c r="A2" s="2" t="s">
        <v>216</v>
      </c>
      <c r="B2" s="2" t="s">
        <v>763</v>
      </c>
      <c r="C2" s="2" t="s">
        <v>764</v>
      </c>
      <c r="D2" s="2" t="s">
        <v>765</v>
      </c>
      <c r="E2" s="2" t="s">
        <v>766</v>
      </c>
      <c r="F2" s="2" t="s">
        <v>767</v>
      </c>
      <c r="G2" s="2" t="s">
        <v>768</v>
      </c>
      <c r="H2" s="2" t="s">
        <v>769</v>
      </c>
      <c r="I2" s="2" t="s">
        <v>770</v>
      </c>
      <c r="J2" s="2" t="s">
        <v>771</v>
      </c>
      <c r="K2" s="2" t="s">
        <v>772</v>
      </c>
      <c r="L2" s="2" t="s">
        <v>773</v>
      </c>
      <c r="M2" s="2" t="s">
        <v>774</v>
      </c>
      <c r="N2" s="2" t="s">
        <v>775</v>
      </c>
      <c r="O2" s="2" t="s">
        <v>776</v>
      </c>
      <c r="P2" s="2" t="s">
        <v>777</v>
      </c>
      <c r="Q2" s="2" t="s">
        <v>778</v>
      </c>
      <c r="R2" s="2" t="s">
        <v>755</v>
      </c>
      <c r="S2" s="2" t="s">
        <v>779</v>
      </c>
      <c r="T2" s="2" t="s">
        <v>780</v>
      </c>
      <c r="U2" s="2" t="s">
        <v>781</v>
      </c>
      <c r="V2" s="2" t="s">
        <v>626</v>
      </c>
      <c r="W2" s="2" t="s">
        <v>626</v>
      </c>
      <c r="X2" s="2" t="s">
        <v>626</v>
      </c>
      <c r="Y2" s="2" t="s">
        <v>626</v>
      </c>
      <c r="Z2" s="2" t="s">
        <v>626</v>
      </c>
      <c r="AA2" s="2" t="s">
        <v>626</v>
      </c>
      <c r="AB2" s="2" t="s">
        <v>626</v>
      </c>
      <c r="AC2" s="2" t="s">
        <v>626</v>
      </c>
      <c r="AD2" s="2" t="s">
        <v>626</v>
      </c>
      <c r="AE2" s="2" t="s">
        <v>626</v>
      </c>
      <c r="AF2" s="2" t="s">
        <v>626</v>
      </c>
      <c r="AG2" s="2" t="s">
        <v>626</v>
      </c>
      <c r="AH2" s="2" t="s">
        <v>626</v>
      </c>
      <c r="AI2" s="2" t="s">
        <v>626</v>
      </c>
      <c r="AJ2" s="2" t="s">
        <v>626</v>
      </c>
      <c r="AK2" s="2" t="s">
        <v>626</v>
      </c>
      <c r="AL2" s="2" t="s">
        <v>626</v>
      </c>
      <c r="AM2" s="2" t="s">
        <v>626</v>
      </c>
      <c r="AN2" s="2" t="s">
        <v>626</v>
      </c>
      <c r="AO2" s="2" t="s">
        <v>626</v>
      </c>
      <c r="AP2" s="2" t="s">
        <v>626</v>
      </c>
      <c r="AQ2" s="2" t="s">
        <v>626</v>
      </c>
      <c r="AR2" s="2" t="s">
        <v>626</v>
      </c>
      <c r="AS2" s="2" t="s">
        <v>626</v>
      </c>
      <c r="AT2" s="2" t="s">
        <v>626</v>
      </c>
      <c r="AU2" s="2" t="s">
        <v>626</v>
      </c>
      <c r="AV2" s="2" t="s">
        <v>626</v>
      </c>
      <c r="AW2" s="2" t="s">
        <v>626</v>
      </c>
      <c r="AX2" s="2" t="s">
        <v>626</v>
      </c>
      <c r="AY2" s="2" t="s">
        <v>626</v>
      </c>
      <c r="AZ2" s="2" t="s">
        <v>626</v>
      </c>
      <c r="BA2" s="2" t="s">
        <v>626</v>
      </c>
      <c r="BB2" s="2" t="s">
        <v>626</v>
      </c>
      <c r="BC2" s="2" t="s">
        <v>626</v>
      </c>
      <c r="BD2" s="2" t="s">
        <v>626</v>
      </c>
      <c r="BE2" s="2" t="s">
        <v>626</v>
      </c>
      <c r="BF2" s="2" t="s">
        <v>626</v>
      </c>
      <c r="BG2" s="2" t="s">
        <v>626</v>
      </c>
      <c r="BH2" s="2" t="s">
        <v>626</v>
      </c>
      <c r="BI2" s="2" t="s">
        <v>626</v>
      </c>
    </row>
    <row r="3" spans="1:61" ht="30" x14ac:dyDescent="0.25">
      <c r="A3" s="2" t="s">
        <v>219</v>
      </c>
      <c r="B3" s="2" t="s">
        <v>782</v>
      </c>
      <c r="C3" s="2" t="s">
        <v>783</v>
      </c>
      <c r="D3" s="2" t="s">
        <v>784</v>
      </c>
      <c r="E3" s="2" t="s">
        <v>785</v>
      </c>
      <c r="F3" s="2" t="s">
        <v>786</v>
      </c>
      <c r="G3" s="2" t="s">
        <v>787</v>
      </c>
      <c r="H3" s="2" t="s">
        <v>788</v>
      </c>
      <c r="I3" s="2" t="s">
        <v>789</v>
      </c>
      <c r="J3" s="2" t="s">
        <v>790</v>
      </c>
      <c r="K3" s="2" t="s">
        <v>791</v>
      </c>
      <c r="L3" s="2" t="s">
        <v>792</v>
      </c>
      <c r="M3" s="2" t="s">
        <v>793</v>
      </c>
      <c r="N3" s="2" t="s">
        <v>794</v>
      </c>
      <c r="O3" s="2" t="s">
        <v>795</v>
      </c>
      <c r="P3" s="2" t="s">
        <v>626</v>
      </c>
      <c r="Q3" s="2" t="s">
        <v>626</v>
      </c>
      <c r="R3" s="2" t="s">
        <v>626</v>
      </c>
      <c r="S3" s="2" t="s">
        <v>626</v>
      </c>
      <c r="T3" s="2" t="s">
        <v>626</v>
      </c>
      <c r="U3" s="2" t="s">
        <v>626</v>
      </c>
      <c r="V3" s="2" t="s">
        <v>626</v>
      </c>
      <c r="W3" s="2" t="s">
        <v>626</v>
      </c>
      <c r="X3" s="2" t="s">
        <v>626</v>
      </c>
      <c r="Y3" s="2" t="s">
        <v>626</v>
      </c>
      <c r="Z3" s="2" t="s">
        <v>626</v>
      </c>
      <c r="AA3" s="2" t="s">
        <v>626</v>
      </c>
      <c r="AB3" s="2" t="s">
        <v>626</v>
      </c>
      <c r="AC3" s="2" t="s">
        <v>626</v>
      </c>
      <c r="AD3" s="2" t="s">
        <v>626</v>
      </c>
      <c r="AE3" s="2" t="s">
        <v>626</v>
      </c>
      <c r="AF3" s="2" t="s">
        <v>626</v>
      </c>
      <c r="AG3" s="2" t="s">
        <v>626</v>
      </c>
      <c r="AH3" s="2" t="s">
        <v>626</v>
      </c>
      <c r="AI3" s="2" t="s">
        <v>626</v>
      </c>
      <c r="AJ3" s="2" t="s">
        <v>626</v>
      </c>
      <c r="AK3" s="2" t="s">
        <v>626</v>
      </c>
      <c r="AL3" s="2" t="s">
        <v>626</v>
      </c>
      <c r="AM3" s="2" t="s">
        <v>626</v>
      </c>
      <c r="AN3" s="2" t="s">
        <v>626</v>
      </c>
      <c r="AO3" s="2" t="s">
        <v>626</v>
      </c>
      <c r="AP3" s="2" t="s">
        <v>626</v>
      </c>
      <c r="AQ3" s="2" t="s">
        <v>626</v>
      </c>
      <c r="AR3" s="2" t="s">
        <v>626</v>
      </c>
      <c r="AS3" s="2" t="s">
        <v>626</v>
      </c>
      <c r="AT3" s="2" t="s">
        <v>626</v>
      </c>
      <c r="AU3" s="2" t="s">
        <v>626</v>
      </c>
      <c r="AV3" s="2" t="s">
        <v>626</v>
      </c>
      <c r="AW3" s="2" t="s">
        <v>626</v>
      </c>
      <c r="AX3" s="2" t="s">
        <v>626</v>
      </c>
      <c r="AY3" s="2" t="s">
        <v>626</v>
      </c>
      <c r="AZ3" s="2" t="s">
        <v>626</v>
      </c>
      <c r="BA3" s="2" t="s">
        <v>626</v>
      </c>
      <c r="BB3" s="2" t="s">
        <v>626</v>
      </c>
      <c r="BC3" s="2" t="s">
        <v>626</v>
      </c>
      <c r="BD3" s="2" t="s">
        <v>626</v>
      </c>
      <c r="BE3" s="2" t="s">
        <v>626</v>
      </c>
      <c r="BF3" s="2" t="s">
        <v>626</v>
      </c>
      <c r="BG3" s="2" t="s">
        <v>626</v>
      </c>
      <c r="BH3" s="2" t="s">
        <v>626</v>
      </c>
      <c r="BI3" s="2" t="s">
        <v>626</v>
      </c>
    </row>
    <row r="4" spans="1:61" x14ac:dyDescent="0.25">
      <c r="A4" s="2" t="s">
        <v>218</v>
      </c>
      <c r="B4" s="2" t="s">
        <v>764</v>
      </c>
      <c r="C4" s="2" t="s">
        <v>796</v>
      </c>
      <c r="D4" s="2" t="s">
        <v>797</v>
      </c>
      <c r="E4" s="2" t="s">
        <v>782</v>
      </c>
      <c r="F4" s="2" t="s">
        <v>798</v>
      </c>
      <c r="G4" s="2" t="s">
        <v>775</v>
      </c>
      <c r="H4" s="2" t="s">
        <v>799</v>
      </c>
      <c r="I4" s="2" t="s">
        <v>790</v>
      </c>
      <c r="J4" s="2" t="s">
        <v>800</v>
      </c>
      <c r="K4" s="2" t="s">
        <v>801</v>
      </c>
      <c r="L4" s="2" t="s">
        <v>802</v>
      </c>
      <c r="M4" s="2" t="s">
        <v>794</v>
      </c>
      <c r="N4" s="2" t="s">
        <v>626</v>
      </c>
      <c r="O4" s="2" t="s">
        <v>626</v>
      </c>
      <c r="P4" s="2" t="s">
        <v>626</v>
      </c>
      <c r="Q4" s="2" t="s">
        <v>626</v>
      </c>
      <c r="R4" s="2" t="s">
        <v>626</v>
      </c>
      <c r="S4" s="2" t="s">
        <v>626</v>
      </c>
      <c r="T4" s="2" t="s">
        <v>626</v>
      </c>
      <c r="U4" s="2" t="s">
        <v>626</v>
      </c>
      <c r="V4" s="2" t="s">
        <v>626</v>
      </c>
      <c r="W4" s="2" t="s">
        <v>626</v>
      </c>
      <c r="X4" s="2" t="s">
        <v>626</v>
      </c>
      <c r="Y4" s="2" t="s">
        <v>626</v>
      </c>
      <c r="Z4" s="2" t="s">
        <v>626</v>
      </c>
      <c r="AA4" s="2" t="s">
        <v>626</v>
      </c>
      <c r="AB4" s="2" t="s">
        <v>626</v>
      </c>
      <c r="AC4" s="2" t="s">
        <v>626</v>
      </c>
      <c r="AD4" s="2" t="s">
        <v>626</v>
      </c>
      <c r="AE4" s="2" t="s">
        <v>626</v>
      </c>
      <c r="AF4" s="2" t="s">
        <v>626</v>
      </c>
      <c r="AG4" s="2" t="s">
        <v>626</v>
      </c>
      <c r="AH4" s="2" t="s">
        <v>626</v>
      </c>
      <c r="AI4" s="2" t="s">
        <v>626</v>
      </c>
      <c r="AJ4" s="2" t="s">
        <v>626</v>
      </c>
      <c r="AK4" s="2" t="s">
        <v>626</v>
      </c>
      <c r="AL4" s="2" t="s">
        <v>626</v>
      </c>
      <c r="AM4" s="2" t="s">
        <v>626</v>
      </c>
      <c r="AN4" s="2" t="s">
        <v>626</v>
      </c>
      <c r="AO4" s="2" t="s">
        <v>626</v>
      </c>
      <c r="AP4" s="2" t="s">
        <v>626</v>
      </c>
      <c r="AQ4" s="2" t="s">
        <v>626</v>
      </c>
      <c r="AR4" s="2" t="s">
        <v>626</v>
      </c>
      <c r="AS4" s="2" t="s">
        <v>626</v>
      </c>
      <c r="AT4" s="2" t="s">
        <v>626</v>
      </c>
      <c r="AU4" s="2" t="s">
        <v>626</v>
      </c>
      <c r="AV4" s="2" t="s">
        <v>626</v>
      </c>
      <c r="AW4" s="2" t="s">
        <v>626</v>
      </c>
      <c r="AX4" s="2" t="s">
        <v>626</v>
      </c>
      <c r="AY4" s="2" t="s">
        <v>626</v>
      </c>
      <c r="AZ4" s="2" t="s">
        <v>626</v>
      </c>
      <c r="BA4" s="2" t="s">
        <v>626</v>
      </c>
      <c r="BB4" s="2" t="s">
        <v>626</v>
      </c>
      <c r="BC4" s="2" t="s">
        <v>626</v>
      </c>
      <c r="BD4" s="2" t="s">
        <v>626</v>
      </c>
      <c r="BE4" s="2" t="s">
        <v>626</v>
      </c>
      <c r="BF4" s="2" t="s">
        <v>626</v>
      </c>
      <c r="BG4" s="2" t="s">
        <v>626</v>
      </c>
      <c r="BH4" s="2" t="s">
        <v>626</v>
      </c>
      <c r="BI4" s="2" t="s">
        <v>626</v>
      </c>
    </row>
    <row r="5" spans="1:61" x14ac:dyDescent="0.25">
      <c r="A5" s="2" t="s">
        <v>222</v>
      </c>
      <c r="B5" s="2" t="s">
        <v>803</v>
      </c>
      <c r="C5" s="2" t="s">
        <v>804</v>
      </c>
      <c r="D5" s="2" t="s">
        <v>805</v>
      </c>
      <c r="E5" s="2" t="s">
        <v>806</v>
      </c>
      <c r="F5" s="2" t="s">
        <v>807</v>
      </c>
      <c r="G5" s="2" t="s">
        <v>808</v>
      </c>
      <c r="H5" s="2" t="s">
        <v>809</v>
      </c>
      <c r="I5" s="2" t="s">
        <v>810</v>
      </c>
      <c r="J5" s="2" t="s">
        <v>811</v>
      </c>
      <c r="K5" s="2" t="s">
        <v>812</v>
      </c>
      <c r="L5" s="2" t="s">
        <v>813</v>
      </c>
      <c r="M5" s="2" t="s">
        <v>814</v>
      </c>
      <c r="N5" s="2" t="s">
        <v>815</v>
      </c>
      <c r="O5" s="2" t="s">
        <v>816</v>
      </c>
      <c r="P5" s="2" t="s">
        <v>817</v>
      </c>
      <c r="Q5" s="2" t="s">
        <v>818</v>
      </c>
      <c r="R5" s="2" t="s">
        <v>819</v>
      </c>
      <c r="S5" s="2" t="s">
        <v>820</v>
      </c>
      <c r="T5" s="2" t="s">
        <v>821</v>
      </c>
      <c r="U5" s="2" t="s">
        <v>822</v>
      </c>
      <c r="V5" s="2" t="s">
        <v>823</v>
      </c>
      <c r="W5" s="2" t="s">
        <v>626</v>
      </c>
      <c r="X5" s="2" t="s">
        <v>626</v>
      </c>
      <c r="Y5" s="2" t="s">
        <v>626</v>
      </c>
      <c r="Z5" s="2" t="s">
        <v>626</v>
      </c>
      <c r="AA5" s="2" t="s">
        <v>626</v>
      </c>
      <c r="AB5" s="2" t="s">
        <v>626</v>
      </c>
      <c r="AC5" s="2" t="s">
        <v>626</v>
      </c>
      <c r="AD5" s="2" t="s">
        <v>626</v>
      </c>
      <c r="AE5" s="2" t="s">
        <v>626</v>
      </c>
      <c r="AF5" s="2" t="s">
        <v>626</v>
      </c>
      <c r="AG5" s="2" t="s">
        <v>626</v>
      </c>
      <c r="AH5" s="2" t="s">
        <v>626</v>
      </c>
      <c r="AI5" s="2" t="s">
        <v>626</v>
      </c>
      <c r="AJ5" s="2" t="s">
        <v>626</v>
      </c>
      <c r="AK5" s="2" t="s">
        <v>626</v>
      </c>
      <c r="AL5" s="2" t="s">
        <v>626</v>
      </c>
      <c r="AM5" s="2" t="s">
        <v>626</v>
      </c>
      <c r="AN5" s="2" t="s">
        <v>626</v>
      </c>
      <c r="AO5" s="2" t="s">
        <v>626</v>
      </c>
      <c r="AP5" s="2" t="s">
        <v>626</v>
      </c>
      <c r="AQ5" s="2" t="s">
        <v>626</v>
      </c>
      <c r="AR5" s="2" t="s">
        <v>626</v>
      </c>
      <c r="AS5" s="2" t="s">
        <v>626</v>
      </c>
      <c r="AT5" s="2" t="s">
        <v>626</v>
      </c>
      <c r="AU5" s="2" t="s">
        <v>626</v>
      </c>
      <c r="AV5" s="2" t="s">
        <v>626</v>
      </c>
      <c r="AW5" s="2" t="s">
        <v>626</v>
      </c>
      <c r="AX5" s="2" t="s">
        <v>626</v>
      </c>
      <c r="AY5" s="2" t="s">
        <v>626</v>
      </c>
      <c r="AZ5" s="2" t="s">
        <v>626</v>
      </c>
      <c r="BA5" s="2" t="s">
        <v>626</v>
      </c>
      <c r="BB5" s="2" t="s">
        <v>626</v>
      </c>
      <c r="BC5" s="2" t="s">
        <v>626</v>
      </c>
      <c r="BD5" s="2" t="s">
        <v>626</v>
      </c>
      <c r="BE5" s="2" t="s">
        <v>626</v>
      </c>
      <c r="BF5" s="2" t="s">
        <v>626</v>
      </c>
      <c r="BG5" s="2" t="s">
        <v>626</v>
      </c>
      <c r="BH5" s="2" t="s">
        <v>626</v>
      </c>
      <c r="BI5" s="2" t="s">
        <v>626</v>
      </c>
    </row>
    <row r="6" spans="1:61" x14ac:dyDescent="0.25">
      <c r="A6" s="2" t="s">
        <v>217</v>
      </c>
      <c r="B6" s="2" t="s">
        <v>824</v>
      </c>
      <c r="C6" s="2" t="s">
        <v>825</v>
      </c>
      <c r="D6" s="2" t="s">
        <v>826</v>
      </c>
      <c r="E6" s="2" t="s">
        <v>827</v>
      </c>
      <c r="F6" s="2" t="s">
        <v>828</v>
      </c>
      <c r="G6" s="2" t="s">
        <v>767</v>
      </c>
      <c r="H6" s="2" t="s">
        <v>829</v>
      </c>
      <c r="I6" s="2" t="s">
        <v>830</v>
      </c>
      <c r="J6" s="2" t="s">
        <v>799</v>
      </c>
      <c r="K6" s="2" t="s">
        <v>790</v>
      </c>
      <c r="L6" s="2" t="s">
        <v>831</v>
      </c>
      <c r="M6" s="2" t="s">
        <v>794</v>
      </c>
      <c r="N6" s="2" t="s">
        <v>626</v>
      </c>
      <c r="O6" s="2" t="s">
        <v>626</v>
      </c>
      <c r="P6" s="2" t="s">
        <v>626</v>
      </c>
      <c r="Q6" s="2" t="s">
        <v>626</v>
      </c>
      <c r="R6" s="2" t="s">
        <v>626</v>
      </c>
      <c r="S6" s="2" t="s">
        <v>626</v>
      </c>
      <c r="T6" s="2" t="s">
        <v>626</v>
      </c>
      <c r="U6" s="2" t="s">
        <v>626</v>
      </c>
      <c r="V6" s="2" t="s">
        <v>626</v>
      </c>
      <c r="W6" s="2" t="s">
        <v>626</v>
      </c>
      <c r="X6" s="2" t="s">
        <v>626</v>
      </c>
      <c r="Y6" s="2" t="s">
        <v>626</v>
      </c>
      <c r="Z6" s="2" t="s">
        <v>626</v>
      </c>
      <c r="AA6" s="2" t="s">
        <v>626</v>
      </c>
      <c r="AB6" s="2" t="s">
        <v>626</v>
      </c>
      <c r="AC6" s="2" t="s">
        <v>626</v>
      </c>
      <c r="AD6" s="2" t="s">
        <v>626</v>
      </c>
      <c r="AE6" s="2" t="s">
        <v>626</v>
      </c>
      <c r="AF6" s="2" t="s">
        <v>626</v>
      </c>
      <c r="AG6" s="2" t="s">
        <v>626</v>
      </c>
      <c r="AH6" s="2" t="s">
        <v>626</v>
      </c>
      <c r="AI6" s="2" t="s">
        <v>626</v>
      </c>
      <c r="AJ6" s="2" t="s">
        <v>626</v>
      </c>
      <c r="AK6" s="2" t="s">
        <v>626</v>
      </c>
      <c r="AL6" s="2" t="s">
        <v>626</v>
      </c>
      <c r="AM6" s="2" t="s">
        <v>626</v>
      </c>
      <c r="AN6" s="2" t="s">
        <v>626</v>
      </c>
      <c r="AO6" s="2" t="s">
        <v>626</v>
      </c>
      <c r="AP6" s="2" t="s">
        <v>626</v>
      </c>
      <c r="AQ6" s="2" t="s">
        <v>626</v>
      </c>
      <c r="AR6" s="2" t="s">
        <v>626</v>
      </c>
      <c r="AS6" s="2" t="s">
        <v>626</v>
      </c>
      <c r="AT6" s="2" t="s">
        <v>626</v>
      </c>
      <c r="AU6" s="2" t="s">
        <v>626</v>
      </c>
      <c r="AV6" s="2" t="s">
        <v>626</v>
      </c>
      <c r="AW6" s="2" t="s">
        <v>626</v>
      </c>
      <c r="AX6" s="2" t="s">
        <v>626</v>
      </c>
      <c r="AY6" s="2" t="s">
        <v>626</v>
      </c>
      <c r="AZ6" s="2" t="s">
        <v>626</v>
      </c>
      <c r="BA6" s="2" t="s">
        <v>626</v>
      </c>
      <c r="BB6" s="2" t="s">
        <v>626</v>
      </c>
      <c r="BC6" s="2" t="s">
        <v>626</v>
      </c>
      <c r="BD6" s="2" t="s">
        <v>626</v>
      </c>
      <c r="BE6" s="2" t="s">
        <v>626</v>
      </c>
      <c r="BF6" s="2" t="s">
        <v>626</v>
      </c>
      <c r="BG6" s="2" t="s">
        <v>626</v>
      </c>
      <c r="BH6" s="2" t="s">
        <v>626</v>
      </c>
      <c r="BI6" s="2" t="s">
        <v>626</v>
      </c>
    </row>
    <row r="7" spans="1:61" x14ac:dyDescent="0.25">
      <c r="A7" s="2" t="s">
        <v>220</v>
      </c>
      <c r="B7" s="2" t="s">
        <v>763</v>
      </c>
      <c r="C7" s="2" t="s">
        <v>832</v>
      </c>
      <c r="D7" s="2" t="s">
        <v>782</v>
      </c>
      <c r="E7" s="2" t="s">
        <v>797</v>
      </c>
      <c r="F7" s="2" t="s">
        <v>833</v>
      </c>
      <c r="G7" s="2" t="s">
        <v>834</v>
      </c>
      <c r="H7" s="2" t="s">
        <v>835</v>
      </c>
      <c r="I7" s="2" t="s">
        <v>819</v>
      </c>
      <c r="J7" s="2" t="s">
        <v>790</v>
      </c>
      <c r="K7" s="2" t="s">
        <v>836</v>
      </c>
      <c r="L7" s="2" t="s">
        <v>794</v>
      </c>
      <c r="M7" s="2" t="s">
        <v>626</v>
      </c>
      <c r="N7" s="2" t="s">
        <v>626</v>
      </c>
      <c r="O7" s="2" t="s">
        <v>626</v>
      </c>
      <c r="P7" s="2" t="s">
        <v>626</v>
      </c>
      <c r="Q7" s="2" t="s">
        <v>626</v>
      </c>
      <c r="R7" s="2" t="s">
        <v>626</v>
      </c>
      <c r="S7" s="2" t="s">
        <v>626</v>
      </c>
      <c r="T7" s="2" t="s">
        <v>626</v>
      </c>
      <c r="U7" s="2" t="s">
        <v>626</v>
      </c>
      <c r="V7" s="2" t="s">
        <v>626</v>
      </c>
      <c r="W7" s="2" t="s">
        <v>626</v>
      </c>
      <c r="X7" s="2" t="s">
        <v>626</v>
      </c>
      <c r="Y7" s="2" t="s">
        <v>626</v>
      </c>
      <c r="Z7" s="2" t="s">
        <v>626</v>
      </c>
      <c r="AA7" s="2" t="s">
        <v>626</v>
      </c>
      <c r="AB7" s="2" t="s">
        <v>626</v>
      </c>
      <c r="AC7" s="2" t="s">
        <v>626</v>
      </c>
      <c r="AD7" s="2" t="s">
        <v>626</v>
      </c>
      <c r="AE7" s="2" t="s">
        <v>626</v>
      </c>
      <c r="AF7" s="2" t="s">
        <v>626</v>
      </c>
      <c r="AG7" s="2" t="s">
        <v>626</v>
      </c>
      <c r="AH7" s="2" t="s">
        <v>626</v>
      </c>
      <c r="AI7" s="2" t="s">
        <v>626</v>
      </c>
      <c r="AJ7" s="2" t="s">
        <v>626</v>
      </c>
      <c r="AK7" s="2" t="s">
        <v>626</v>
      </c>
      <c r="AL7" s="2" t="s">
        <v>626</v>
      </c>
      <c r="AM7" s="2" t="s">
        <v>626</v>
      </c>
      <c r="AN7" s="2" t="s">
        <v>626</v>
      </c>
      <c r="AO7" s="2" t="s">
        <v>626</v>
      </c>
      <c r="AP7" s="2" t="s">
        <v>626</v>
      </c>
      <c r="AQ7" s="2" t="s">
        <v>626</v>
      </c>
      <c r="AR7" s="2" t="s">
        <v>626</v>
      </c>
      <c r="AS7" s="2" t="s">
        <v>626</v>
      </c>
      <c r="AT7" s="2" t="s">
        <v>626</v>
      </c>
      <c r="AU7" s="2" t="s">
        <v>626</v>
      </c>
      <c r="AV7" s="2" t="s">
        <v>626</v>
      </c>
      <c r="AW7" s="2" t="s">
        <v>626</v>
      </c>
      <c r="AX7" s="2" t="s">
        <v>626</v>
      </c>
      <c r="AY7" s="2" t="s">
        <v>626</v>
      </c>
      <c r="AZ7" s="2" t="s">
        <v>626</v>
      </c>
      <c r="BA7" s="2" t="s">
        <v>626</v>
      </c>
      <c r="BB7" s="2" t="s">
        <v>626</v>
      </c>
      <c r="BC7" s="2" t="s">
        <v>626</v>
      </c>
      <c r="BD7" s="2" t="s">
        <v>626</v>
      </c>
      <c r="BE7" s="2" t="s">
        <v>626</v>
      </c>
      <c r="BF7" s="2" t="s">
        <v>626</v>
      </c>
      <c r="BG7" s="2" t="s">
        <v>626</v>
      </c>
      <c r="BH7" s="2" t="s">
        <v>626</v>
      </c>
      <c r="BI7" s="2" t="s">
        <v>626</v>
      </c>
    </row>
    <row r="8" spans="1:61" x14ac:dyDescent="0.25">
      <c r="A8" s="2" t="s">
        <v>221</v>
      </c>
      <c r="B8" s="2" t="s">
        <v>782</v>
      </c>
      <c r="C8" s="2" t="s">
        <v>837</v>
      </c>
      <c r="D8" s="2" t="s">
        <v>838</v>
      </c>
      <c r="E8" s="2" t="s">
        <v>764</v>
      </c>
      <c r="F8" s="2" t="s">
        <v>839</v>
      </c>
      <c r="G8" s="2" t="s">
        <v>840</v>
      </c>
      <c r="H8" s="2" t="s">
        <v>841</v>
      </c>
      <c r="I8" s="2" t="s">
        <v>842</v>
      </c>
      <c r="J8" s="2" t="s">
        <v>843</v>
      </c>
      <c r="K8" s="2" t="s">
        <v>791</v>
      </c>
      <c r="L8" s="2" t="s">
        <v>790</v>
      </c>
      <c r="M8" s="2" t="s">
        <v>792</v>
      </c>
      <c r="N8" s="2" t="s">
        <v>794</v>
      </c>
      <c r="O8" s="2" t="s">
        <v>626</v>
      </c>
      <c r="P8" s="2" t="s">
        <v>626</v>
      </c>
      <c r="Q8" s="2" t="s">
        <v>626</v>
      </c>
      <c r="R8" s="2" t="s">
        <v>626</v>
      </c>
      <c r="S8" s="2" t="s">
        <v>626</v>
      </c>
      <c r="T8" s="2" t="s">
        <v>626</v>
      </c>
      <c r="U8" s="2" t="s">
        <v>626</v>
      </c>
      <c r="V8" s="2" t="s">
        <v>626</v>
      </c>
      <c r="W8" s="2" t="s">
        <v>626</v>
      </c>
      <c r="X8" s="2" t="s">
        <v>626</v>
      </c>
      <c r="Y8" s="2" t="s">
        <v>626</v>
      </c>
      <c r="Z8" s="2" t="s">
        <v>626</v>
      </c>
      <c r="AA8" s="2" t="s">
        <v>626</v>
      </c>
      <c r="AB8" s="2" t="s">
        <v>626</v>
      </c>
      <c r="AC8" s="2" t="s">
        <v>626</v>
      </c>
      <c r="AD8" s="2" t="s">
        <v>626</v>
      </c>
      <c r="AE8" s="2" t="s">
        <v>626</v>
      </c>
      <c r="AF8" s="2" t="s">
        <v>626</v>
      </c>
      <c r="AG8" s="2" t="s">
        <v>626</v>
      </c>
      <c r="AH8" s="2" t="s">
        <v>626</v>
      </c>
      <c r="AI8" s="2" t="s">
        <v>626</v>
      </c>
      <c r="AJ8" s="2" t="s">
        <v>626</v>
      </c>
      <c r="AK8" s="2" t="s">
        <v>626</v>
      </c>
      <c r="AL8" s="2" t="s">
        <v>626</v>
      </c>
      <c r="AM8" s="2" t="s">
        <v>626</v>
      </c>
      <c r="AN8" s="2" t="s">
        <v>626</v>
      </c>
      <c r="AO8" s="2" t="s">
        <v>626</v>
      </c>
      <c r="AP8" s="2" t="s">
        <v>626</v>
      </c>
      <c r="AQ8" s="2" t="s">
        <v>626</v>
      </c>
      <c r="AR8" s="2" t="s">
        <v>626</v>
      </c>
      <c r="AS8" s="2" t="s">
        <v>626</v>
      </c>
      <c r="AT8" s="2" t="s">
        <v>626</v>
      </c>
      <c r="AU8" s="2" t="s">
        <v>626</v>
      </c>
      <c r="AV8" s="2" t="s">
        <v>626</v>
      </c>
      <c r="AW8" s="2" t="s">
        <v>626</v>
      </c>
      <c r="AX8" s="2" t="s">
        <v>626</v>
      </c>
      <c r="AY8" s="2" t="s">
        <v>626</v>
      </c>
      <c r="AZ8" s="2" t="s">
        <v>626</v>
      </c>
      <c r="BA8" s="2" t="s">
        <v>626</v>
      </c>
      <c r="BB8" s="2" t="s">
        <v>626</v>
      </c>
      <c r="BC8" s="2" t="s">
        <v>626</v>
      </c>
      <c r="BD8" s="2" t="s">
        <v>626</v>
      </c>
      <c r="BE8" s="2" t="s">
        <v>626</v>
      </c>
      <c r="BF8" s="2" t="s">
        <v>626</v>
      </c>
      <c r="BG8" s="2" t="s">
        <v>626</v>
      </c>
      <c r="BH8" s="2" t="s">
        <v>626</v>
      </c>
      <c r="BI8" s="2" t="s">
        <v>626</v>
      </c>
    </row>
    <row r="9" spans="1:61" x14ac:dyDescent="0.25">
      <c r="A9" s="2" t="s">
        <v>223</v>
      </c>
      <c r="B9" s="2" t="s">
        <v>844</v>
      </c>
      <c r="C9" s="2" t="s">
        <v>845</v>
      </c>
      <c r="D9" s="2" t="s">
        <v>846</v>
      </c>
      <c r="E9" s="2" t="s">
        <v>847</v>
      </c>
      <c r="F9" s="2" t="s">
        <v>1149</v>
      </c>
      <c r="G9" s="2" t="s">
        <v>848</v>
      </c>
      <c r="H9" s="2" t="s">
        <v>849</v>
      </c>
      <c r="I9" s="2" t="s">
        <v>850</v>
      </c>
      <c r="J9" s="2" t="s">
        <v>764</v>
      </c>
      <c r="K9" s="2" t="s">
        <v>851</v>
      </c>
      <c r="L9" s="2" t="s">
        <v>852</v>
      </c>
      <c r="M9" s="2" t="s">
        <v>853</v>
      </c>
      <c r="N9" s="2" t="s">
        <v>854</v>
      </c>
      <c r="O9" s="2" t="s">
        <v>855</v>
      </c>
      <c r="P9" s="2" t="s">
        <v>856</v>
      </c>
      <c r="Q9" s="2" t="s">
        <v>857</v>
      </c>
      <c r="R9" s="2" t="s">
        <v>858</v>
      </c>
      <c r="S9" s="2" t="s">
        <v>859</v>
      </c>
      <c r="T9" s="2" t="s">
        <v>860</v>
      </c>
      <c r="U9" s="2" t="s">
        <v>861</v>
      </c>
      <c r="V9" s="2" t="s">
        <v>862</v>
      </c>
      <c r="W9" s="2" t="s">
        <v>626</v>
      </c>
      <c r="X9" s="2" t="s">
        <v>626</v>
      </c>
      <c r="Y9" s="2" t="s">
        <v>626</v>
      </c>
      <c r="Z9" s="2" t="s">
        <v>626</v>
      </c>
      <c r="AA9" s="2" t="s">
        <v>626</v>
      </c>
      <c r="AB9" s="2" t="s">
        <v>626</v>
      </c>
      <c r="AC9" s="2" t="s">
        <v>626</v>
      </c>
      <c r="AD9" s="2" t="s">
        <v>626</v>
      </c>
      <c r="AE9" s="2" t="s">
        <v>626</v>
      </c>
      <c r="AF9" s="2" t="s">
        <v>626</v>
      </c>
      <c r="AG9" s="2" t="s">
        <v>626</v>
      </c>
      <c r="AH9" s="2" t="s">
        <v>626</v>
      </c>
      <c r="AI9" s="2" t="s">
        <v>626</v>
      </c>
      <c r="AJ9" s="2" t="s">
        <v>626</v>
      </c>
      <c r="AK9" s="2" t="s">
        <v>626</v>
      </c>
      <c r="AL9" s="2" t="s">
        <v>626</v>
      </c>
      <c r="AM9" s="2" t="s">
        <v>626</v>
      </c>
      <c r="AN9" s="2" t="s">
        <v>626</v>
      </c>
      <c r="AO9" s="2" t="s">
        <v>626</v>
      </c>
      <c r="AP9" s="2" t="s">
        <v>626</v>
      </c>
      <c r="AQ9" s="2" t="s">
        <v>626</v>
      </c>
      <c r="AR9" s="2" t="s">
        <v>626</v>
      </c>
      <c r="AS9" s="2" t="s">
        <v>626</v>
      </c>
      <c r="AT9" s="2" t="s">
        <v>626</v>
      </c>
      <c r="AU9" s="2" t="s">
        <v>626</v>
      </c>
      <c r="AV9" s="2" t="s">
        <v>626</v>
      </c>
      <c r="AW9" s="2" t="s">
        <v>626</v>
      </c>
      <c r="AX9" s="2" t="s">
        <v>626</v>
      </c>
      <c r="AY9" s="2" t="s">
        <v>626</v>
      </c>
      <c r="AZ9" s="2" t="s">
        <v>626</v>
      </c>
      <c r="BA9" s="2" t="s">
        <v>626</v>
      </c>
      <c r="BB9" s="2" t="s">
        <v>626</v>
      </c>
      <c r="BC9" s="2" t="s">
        <v>626</v>
      </c>
      <c r="BD9" s="2" t="s">
        <v>626</v>
      </c>
      <c r="BE9" s="2" t="s">
        <v>626</v>
      </c>
      <c r="BF9" s="2" t="s">
        <v>626</v>
      </c>
      <c r="BG9" s="2" t="s">
        <v>626</v>
      </c>
      <c r="BH9" s="2" t="s">
        <v>626</v>
      </c>
      <c r="BI9" s="2" t="s">
        <v>626</v>
      </c>
    </row>
    <row r="10" spans="1:61" x14ac:dyDescent="0.25">
      <c r="A10" s="2" t="s">
        <v>215</v>
      </c>
      <c r="B10" s="6" t="s">
        <v>1150</v>
      </c>
      <c r="C10" s="6" t="s">
        <v>1151</v>
      </c>
      <c r="D10" s="6" t="s">
        <v>863</v>
      </c>
      <c r="E10" s="6" t="s">
        <v>864</v>
      </c>
      <c r="F10" s="6" t="s">
        <v>865</v>
      </c>
      <c r="G10" s="6" t="s">
        <v>866</v>
      </c>
      <c r="H10" s="6" t="s">
        <v>867</v>
      </c>
      <c r="I10" s="6" t="s">
        <v>868</v>
      </c>
      <c r="J10" s="6" t="s">
        <v>869</v>
      </c>
      <c r="K10" s="6" t="s">
        <v>870</v>
      </c>
      <c r="L10" s="6" t="s">
        <v>871</v>
      </c>
      <c r="M10" s="6" t="s">
        <v>872</v>
      </c>
      <c r="N10" s="6" t="s">
        <v>873</v>
      </c>
      <c r="O10" s="6" t="s">
        <v>874</v>
      </c>
      <c r="P10" s="6" t="s">
        <v>875</v>
      </c>
      <c r="Q10" s="6" t="s">
        <v>876</v>
      </c>
      <c r="R10" s="6" t="s">
        <v>877</v>
      </c>
      <c r="S10" s="6" t="s">
        <v>1152</v>
      </c>
      <c r="T10" s="6" t="s">
        <v>878</v>
      </c>
      <c r="U10" s="6" t="s">
        <v>879</v>
      </c>
      <c r="V10" s="6" t="s">
        <v>880</v>
      </c>
      <c r="W10" s="6" t="s">
        <v>1153</v>
      </c>
      <c r="X10" s="6" t="s">
        <v>881</v>
      </c>
      <c r="Y10" s="6" t="s">
        <v>882</v>
      </c>
      <c r="Z10" s="2" t="s">
        <v>626</v>
      </c>
      <c r="AA10" s="2" t="s">
        <v>626</v>
      </c>
      <c r="AB10" s="2" t="s">
        <v>626</v>
      </c>
      <c r="AC10" s="2" t="s">
        <v>626</v>
      </c>
      <c r="AD10" s="2" t="s">
        <v>626</v>
      </c>
      <c r="AE10" s="2" t="s">
        <v>626</v>
      </c>
      <c r="AF10" s="2" t="s">
        <v>626</v>
      </c>
      <c r="AG10" s="2" t="s">
        <v>626</v>
      </c>
      <c r="AH10" s="2" t="s">
        <v>626</v>
      </c>
      <c r="AI10" s="2" t="s">
        <v>626</v>
      </c>
      <c r="AJ10" s="2" t="s">
        <v>626</v>
      </c>
      <c r="AK10" s="2" t="s">
        <v>626</v>
      </c>
      <c r="AL10" s="2" t="s">
        <v>626</v>
      </c>
      <c r="AM10" s="2" t="s">
        <v>626</v>
      </c>
      <c r="AN10" s="2" t="s">
        <v>626</v>
      </c>
      <c r="AO10" s="2" t="s">
        <v>626</v>
      </c>
      <c r="AP10" s="2" t="s">
        <v>626</v>
      </c>
      <c r="AQ10" s="2" t="s">
        <v>626</v>
      </c>
      <c r="AR10" s="2" t="s">
        <v>626</v>
      </c>
      <c r="AS10" s="2" t="s">
        <v>626</v>
      </c>
      <c r="AT10" s="2" t="s">
        <v>626</v>
      </c>
      <c r="AU10" s="2" t="s">
        <v>626</v>
      </c>
      <c r="AV10" s="2" t="s">
        <v>626</v>
      </c>
      <c r="AW10" s="2" t="s">
        <v>626</v>
      </c>
      <c r="AX10" s="2" t="s">
        <v>626</v>
      </c>
      <c r="AY10" s="2" t="s">
        <v>626</v>
      </c>
      <c r="AZ10" s="2" t="s">
        <v>626</v>
      </c>
      <c r="BA10" s="2" t="s">
        <v>626</v>
      </c>
      <c r="BB10" s="2" t="s">
        <v>626</v>
      </c>
      <c r="BC10" s="2" t="s">
        <v>626</v>
      </c>
      <c r="BD10" s="2" t="s">
        <v>626</v>
      </c>
      <c r="BE10" s="2" t="s">
        <v>626</v>
      </c>
      <c r="BF10" s="2" t="s">
        <v>626</v>
      </c>
      <c r="BG10" s="2" t="s">
        <v>626</v>
      </c>
      <c r="BH10" s="2" t="s">
        <v>626</v>
      </c>
      <c r="BI10" s="2" t="s">
        <v>626</v>
      </c>
    </row>
    <row r="11" spans="1:61" ht="30" x14ac:dyDescent="0.25">
      <c r="A11" s="2" t="s">
        <v>213</v>
      </c>
      <c r="B11" s="2" t="s">
        <v>883</v>
      </c>
      <c r="C11" s="2" t="s">
        <v>884</v>
      </c>
      <c r="D11" s="2" t="s">
        <v>885</v>
      </c>
      <c r="E11" s="2" t="s">
        <v>886</v>
      </c>
      <c r="F11" s="2" t="s">
        <v>887</v>
      </c>
      <c r="G11" s="2" t="s">
        <v>888</v>
      </c>
      <c r="H11" s="2" t="s">
        <v>889</v>
      </c>
      <c r="I11" s="2" t="s">
        <v>890</v>
      </c>
      <c r="J11" s="2" t="s">
        <v>891</v>
      </c>
      <c r="K11" s="2" t="s">
        <v>892</v>
      </c>
      <c r="L11" s="2" t="s">
        <v>893</v>
      </c>
      <c r="M11" s="2" t="s">
        <v>894</v>
      </c>
      <c r="N11" s="2" t="s">
        <v>895</v>
      </c>
      <c r="O11" s="2" t="s">
        <v>896</v>
      </c>
      <c r="P11" s="2" t="s">
        <v>897</v>
      </c>
      <c r="Q11" s="2" t="s">
        <v>898</v>
      </c>
      <c r="R11" s="2" t="s">
        <v>899</v>
      </c>
      <c r="S11" s="2" t="s">
        <v>900</v>
      </c>
      <c r="T11" s="2" t="s">
        <v>1154</v>
      </c>
      <c r="U11" s="2" t="s">
        <v>901</v>
      </c>
      <c r="V11" s="2" t="s">
        <v>902</v>
      </c>
      <c r="W11" s="2" t="s">
        <v>903</v>
      </c>
      <c r="X11" s="2" t="s">
        <v>904</v>
      </c>
      <c r="Y11" s="2" t="s">
        <v>905</v>
      </c>
      <c r="Z11" s="2" t="s">
        <v>906</v>
      </c>
      <c r="AA11" s="2" t="s">
        <v>907</v>
      </c>
      <c r="AB11" s="2" t="s">
        <v>908</v>
      </c>
      <c r="AC11" s="2" t="s">
        <v>909</v>
      </c>
      <c r="AD11" s="2" t="s">
        <v>910</v>
      </c>
      <c r="AE11" s="2" t="s">
        <v>911</v>
      </c>
      <c r="AF11" s="2" t="s">
        <v>912</v>
      </c>
      <c r="AG11" s="2" t="s">
        <v>913</v>
      </c>
      <c r="AH11" s="2" t="s">
        <v>914</v>
      </c>
      <c r="AI11" s="2" t="s">
        <v>915</v>
      </c>
      <c r="AJ11" s="2" t="s">
        <v>916</v>
      </c>
      <c r="AK11" s="2" t="s">
        <v>917</v>
      </c>
      <c r="AL11" s="2" t="s">
        <v>918</v>
      </c>
      <c r="AM11" s="2" t="s">
        <v>919</v>
      </c>
      <c r="AN11" s="2" t="s">
        <v>920</v>
      </c>
      <c r="AO11" s="2" t="s">
        <v>921</v>
      </c>
      <c r="AP11" s="2" t="s">
        <v>922</v>
      </c>
      <c r="AQ11" s="2" t="s">
        <v>923</v>
      </c>
      <c r="AR11" s="2" t="s">
        <v>924</v>
      </c>
      <c r="AS11" s="2" t="s">
        <v>925</v>
      </c>
      <c r="AT11" s="2" t="s">
        <v>926</v>
      </c>
      <c r="AU11" s="2" t="s">
        <v>927</v>
      </c>
      <c r="AV11" s="2" t="s">
        <v>928</v>
      </c>
      <c r="AW11" s="2" t="s">
        <v>929</v>
      </c>
      <c r="AX11" s="2" t="s">
        <v>930</v>
      </c>
      <c r="AY11" s="2" t="s">
        <v>931</v>
      </c>
      <c r="AZ11" s="2" t="s">
        <v>932</v>
      </c>
      <c r="BA11" s="2" t="s">
        <v>933</v>
      </c>
      <c r="BB11" s="2" t="s">
        <v>934</v>
      </c>
      <c r="BC11" s="2" t="s">
        <v>935</v>
      </c>
      <c r="BD11" s="2" t="s">
        <v>936</v>
      </c>
      <c r="BE11" s="2" t="s">
        <v>937</v>
      </c>
      <c r="BF11" s="2" t="s">
        <v>938</v>
      </c>
      <c r="BG11" s="2" t="s">
        <v>939</v>
      </c>
      <c r="BH11" s="2" t="s">
        <v>940</v>
      </c>
      <c r="BI11" s="2" t="s">
        <v>941</v>
      </c>
    </row>
    <row r="12" spans="1:61" x14ac:dyDescent="0.25">
      <c r="A12" s="2" t="s">
        <v>214</v>
      </c>
      <c r="B12" s="2" t="s">
        <v>942</v>
      </c>
      <c r="C12" s="2" t="s">
        <v>943</v>
      </c>
      <c r="D12" s="2" t="s">
        <v>944</v>
      </c>
      <c r="E12" s="2" t="s">
        <v>945</v>
      </c>
      <c r="F12" s="2" t="s">
        <v>890</v>
      </c>
      <c r="G12" s="2" t="s">
        <v>892</v>
      </c>
      <c r="H12" s="2" t="s">
        <v>946</v>
      </c>
      <c r="I12" s="2" t="s">
        <v>896</v>
      </c>
      <c r="J12" s="2" t="s">
        <v>1155</v>
      </c>
      <c r="K12" s="2" t="s">
        <v>899</v>
      </c>
      <c r="L12" s="2" t="s">
        <v>900</v>
      </c>
      <c r="M12" s="2" t="s">
        <v>901</v>
      </c>
      <c r="N12" s="2" t="s">
        <v>947</v>
      </c>
      <c r="O12" s="2" t="s">
        <v>948</v>
      </c>
      <c r="P12" s="2" t="s">
        <v>949</v>
      </c>
      <c r="Q12" s="2" t="s">
        <v>950</v>
      </c>
      <c r="R12" s="2" t="s">
        <v>951</v>
      </c>
      <c r="S12" s="2" t="s">
        <v>952</v>
      </c>
      <c r="T12" s="2" t="s">
        <v>953</v>
      </c>
      <c r="U12" s="2" t="s">
        <v>954</v>
      </c>
      <c r="V12" s="2" t="s">
        <v>955</v>
      </c>
      <c r="W12" s="2" t="s">
        <v>956</v>
      </c>
      <c r="X12" s="2" t="s">
        <v>957</v>
      </c>
      <c r="Y12" s="2" t="s">
        <v>626</v>
      </c>
      <c r="Z12" s="2" t="s">
        <v>626</v>
      </c>
      <c r="AA12" s="2" t="s">
        <v>626</v>
      </c>
      <c r="AB12" s="2" t="s">
        <v>626</v>
      </c>
      <c r="AC12" s="2" t="s">
        <v>626</v>
      </c>
      <c r="AD12" s="2" t="s">
        <v>626</v>
      </c>
      <c r="AE12" s="2" t="s">
        <v>626</v>
      </c>
      <c r="AF12" s="2" t="s">
        <v>626</v>
      </c>
      <c r="AG12" s="2" t="s">
        <v>626</v>
      </c>
      <c r="AH12" s="2" t="s">
        <v>626</v>
      </c>
      <c r="AI12" s="2" t="s">
        <v>626</v>
      </c>
      <c r="AJ12" s="2" t="s">
        <v>626</v>
      </c>
      <c r="AK12" s="2" t="s">
        <v>626</v>
      </c>
      <c r="AL12" s="2" t="s">
        <v>626</v>
      </c>
      <c r="AM12" s="2" t="s">
        <v>626</v>
      </c>
      <c r="AN12" s="2" t="s">
        <v>626</v>
      </c>
      <c r="AO12" s="2" t="s">
        <v>626</v>
      </c>
      <c r="AP12" s="2" t="s">
        <v>626</v>
      </c>
      <c r="AQ12" s="2" t="s">
        <v>626</v>
      </c>
      <c r="AR12" s="2" t="s">
        <v>626</v>
      </c>
      <c r="AS12" s="2" t="s">
        <v>626</v>
      </c>
      <c r="AT12" s="2" t="s">
        <v>626</v>
      </c>
      <c r="AU12" s="2" t="s">
        <v>626</v>
      </c>
      <c r="AV12" s="2" t="s">
        <v>626</v>
      </c>
      <c r="AW12" s="2" t="s">
        <v>626</v>
      </c>
      <c r="AX12" s="2" t="s">
        <v>626</v>
      </c>
      <c r="AY12" s="2" t="s">
        <v>626</v>
      </c>
      <c r="AZ12" s="2" t="s">
        <v>626</v>
      </c>
      <c r="BA12" s="2" t="s">
        <v>626</v>
      </c>
      <c r="BB12" s="2" t="s">
        <v>626</v>
      </c>
      <c r="BC12" s="2" t="s">
        <v>626</v>
      </c>
      <c r="BD12" s="2" t="s">
        <v>626</v>
      </c>
      <c r="BE12" s="2" t="s">
        <v>626</v>
      </c>
      <c r="BF12" s="2" t="s">
        <v>626</v>
      </c>
      <c r="BG12" s="2" t="s">
        <v>626</v>
      </c>
      <c r="BH12" s="2" t="s">
        <v>626</v>
      </c>
      <c r="BI12" s="2" t="s">
        <v>626</v>
      </c>
    </row>
    <row r="13" spans="1:61" ht="45" x14ac:dyDescent="0.25">
      <c r="A13" s="2" t="s">
        <v>224</v>
      </c>
      <c r="B13" s="2" t="s">
        <v>958</v>
      </c>
      <c r="C13" s="2" t="s">
        <v>959</v>
      </c>
      <c r="D13" s="2" t="s">
        <v>960</v>
      </c>
      <c r="E13" s="2" t="s">
        <v>961</v>
      </c>
      <c r="F13" s="2" t="s">
        <v>962</v>
      </c>
      <c r="G13" s="2" t="s">
        <v>963</v>
      </c>
      <c r="H13" s="2" t="s">
        <v>964</v>
      </c>
      <c r="I13" s="2" t="s">
        <v>965</v>
      </c>
      <c r="J13" s="2" t="s">
        <v>1156</v>
      </c>
      <c r="K13" s="2" t="s">
        <v>966</v>
      </c>
      <c r="L13" s="2" t="s">
        <v>967</v>
      </c>
      <c r="M13" s="2" t="s">
        <v>1157</v>
      </c>
      <c r="N13" s="2" t="s">
        <v>1158</v>
      </c>
      <c r="O13" s="2" t="s">
        <v>1159</v>
      </c>
      <c r="P13" s="2" t="s">
        <v>968</v>
      </c>
      <c r="Q13" s="2" t="s">
        <v>1160</v>
      </c>
      <c r="R13" s="2" t="s">
        <v>969</v>
      </c>
      <c r="S13" s="2" t="s">
        <v>970</v>
      </c>
      <c r="T13" s="2" t="s">
        <v>1161</v>
      </c>
      <c r="U13" s="2" t="s">
        <v>971</v>
      </c>
      <c r="V13" s="2" t="s">
        <v>1162</v>
      </c>
      <c r="W13" s="2" t="s">
        <v>626</v>
      </c>
      <c r="X13" s="2" t="s">
        <v>626</v>
      </c>
      <c r="Y13" s="2" t="s">
        <v>626</v>
      </c>
      <c r="Z13" s="2" t="s">
        <v>626</v>
      </c>
      <c r="AA13" s="2" t="s">
        <v>626</v>
      </c>
      <c r="AB13" s="2" t="s">
        <v>626</v>
      </c>
      <c r="AC13" s="2" t="s">
        <v>626</v>
      </c>
      <c r="AD13" s="2" t="s">
        <v>626</v>
      </c>
      <c r="AE13" s="2" t="s">
        <v>626</v>
      </c>
      <c r="AF13" s="2" t="s">
        <v>626</v>
      </c>
      <c r="AG13" s="2" t="s">
        <v>626</v>
      </c>
      <c r="AH13" s="2" t="s">
        <v>626</v>
      </c>
      <c r="AI13" s="2" t="s">
        <v>626</v>
      </c>
      <c r="AJ13" s="2" t="s">
        <v>626</v>
      </c>
      <c r="AK13" s="2" t="s">
        <v>626</v>
      </c>
      <c r="AL13" s="2" t="s">
        <v>626</v>
      </c>
      <c r="AM13" s="2" t="s">
        <v>626</v>
      </c>
      <c r="AN13" s="2" t="s">
        <v>626</v>
      </c>
      <c r="AO13" s="2" t="s">
        <v>626</v>
      </c>
      <c r="AP13" s="2" t="s">
        <v>626</v>
      </c>
      <c r="AQ13" s="2" t="s">
        <v>626</v>
      </c>
      <c r="AR13" s="2" t="s">
        <v>626</v>
      </c>
      <c r="AS13" s="2" t="s">
        <v>626</v>
      </c>
      <c r="AT13" s="2" t="s">
        <v>626</v>
      </c>
      <c r="AU13" s="2" t="s">
        <v>626</v>
      </c>
      <c r="AV13" s="2" t="s">
        <v>626</v>
      </c>
      <c r="AW13" s="2" t="s">
        <v>626</v>
      </c>
      <c r="AX13" s="2" t="s">
        <v>626</v>
      </c>
      <c r="AY13" s="2" t="s">
        <v>626</v>
      </c>
      <c r="AZ13" s="2" t="s">
        <v>626</v>
      </c>
      <c r="BA13" s="2" t="s">
        <v>626</v>
      </c>
      <c r="BB13" s="2" t="s">
        <v>626</v>
      </c>
      <c r="BC13" s="2" t="s">
        <v>626</v>
      </c>
      <c r="BD13" s="2" t="s">
        <v>626</v>
      </c>
      <c r="BE13" s="2" t="s">
        <v>626</v>
      </c>
      <c r="BF13" s="2" t="s">
        <v>626</v>
      </c>
      <c r="BG13" s="2" t="s">
        <v>626</v>
      </c>
      <c r="BH13" s="2" t="s">
        <v>626</v>
      </c>
      <c r="BI13" s="2" t="s">
        <v>626</v>
      </c>
    </row>
    <row r="14" spans="1:61" ht="30" x14ac:dyDescent="0.25">
      <c r="A14" s="3" t="s">
        <v>225</v>
      </c>
      <c r="B14" s="3" t="s">
        <v>1163</v>
      </c>
      <c r="C14" s="3" t="s">
        <v>972</v>
      </c>
      <c r="D14" s="3" t="s">
        <v>973</v>
      </c>
      <c r="E14" s="3" t="s">
        <v>974</v>
      </c>
      <c r="F14" s="3" t="s">
        <v>975</v>
      </c>
      <c r="G14" s="3" t="s">
        <v>976</v>
      </c>
      <c r="H14" s="3" t="s">
        <v>1164</v>
      </c>
      <c r="I14" s="3" t="s">
        <v>977</v>
      </c>
      <c r="J14" s="3" t="s">
        <v>978</v>
      </c>
      <c r="K14" s="3" t="s">
        <v>979</v>
      </c>
      <c r="L14" s="3" t="s">
        <v>980</v>
      </c>
      <c r="M14" s="3" t="s">
        <v>981</v>
      </c>
      <c r="N14" s="3" t="s">
        <v>982</v>
      </c>
      <c r="O14" s="3" t="s">
        <v>983</v>
      </c>
      <c r="P14" s="3" t="s">
        <v>984</v>
      </c>
      <c r="Q14" s="3" t="s">
        <v>985</v>
      </c>
      <c r="R14" s="3" t="s">
        <v>986</v>
      </c>
      <c r="S14" s="3" t="s">
        <v>882</v>
      </c>
      <c r="T14" s="3" t="s">
        <v>987</v>
      </c>
      <c r="U14" s="3" t="s">
        <v>988</v>
      </c>
      <c r="V14" s="3" t="s">
        <v>989</v>
      </c>
      <c r="W14" s="2" t="s">
        <v>626</v>
      </c>
      <c r="X14" s="2" t="s">
        <v>626</v>
      </c>
      <c r="Y14" s="2" t="s">
        <v>626</v>
      </c>
      <c r="Z14" s="2" t="s">
        <v>626</v>
      </c>
      <c r="AA14" s="2" t="s">
        <v>626</v>
      </c>
      <c r="AB14" s="2" t="s">
        <v>626</v>
      </c>
      <c r="AC14" s="2" t="s">
        <v>626</v>
      </c>
      <c r="AD14" s="2" t="s">
        <v>626</v>
      </c>
      <c r="AE14" s="2" t="s">
        <v>626</v>
      </c>
      <c r="AF14" s="2" t="s">
        <v>626</v>
      </c>
      <c r="AG14" s="2" t="s">
        <v>626</v>
      </c>
      <c r="AH14" s="2" t="s">
        <v>626</v>
      </c>
      <c r="AI14" s="2" t="s">
        <v>626</v>
      </c>
      <c r="AJ14" s="2" t="s">
        <v>626</v>
      </c>
      <c r="AK14" s="2" t="s">
        <v>626</v>
      </c>
      <c r="AL14" s="2" t="s">
        <v>626</v>
      </c>
      <c r="AM14" s="2" t="s">
        <v>626</v>
      </c>
      <c r="AN14" s="2" t="s">
        <v>626</v>
      </c>
      <c r="AO14" s="2" t="s">
        <v>626</v>
      </c>
      <c r="AP14" s="2" t="s">
        <v>626</v>
      </c>
      <c r="AQ14" s="2" t="s">
        <v>626</v>
      </c>
      <c r="AR14" s="2" t="s">
        <v>626</v>
      </c>
      <c r="AS14" s="2" t="s">
        <v>626</v>
      </c>
      <c r="AT14" s="2" t="s">
        <v>626</v>
      </c>
      <c r="AU14" s="2" t="s">
        <v>626</v>
      </c>
      <c r="AV14" s="2" t="s">
        <v>626</v>
      </c>
      <c r="AW14" s="2" t="s">
        <v>626</v>
      </c>
      <c r="AX14" s="2" t="s">
        <v>626</v>
      </c>
      <c r="AY14" s="2" t="s">
        <v>626</v>
      </c>
      <c r="AZ14" s="2" t="s">
        <v>626</v>
      </c>
      <c r="BA14" s="2" t="s">
        <v>626</v>
      </c>
      <c r="BB14" s="2" t="s">
        <v>626</v>
      </c>
      <c r="BC14" s="2" t="s">
        <v>626</v>
      </c>
      <c r="BD14" s="2" t="s">
        <v>626</v>
      </c>
      <c r="BE14" s="2" t="s">
        <v>626</v>
      </c>
      <c r="BF14" s="2" t="s">
        <v>626</v>
      </c>
      <c r="BG14" s="2" t="s">
        <v>626</v>
      </c>
      <c r="BH14" s="2" t="s">
        <v>626</v>
      </c>
      <c r="BI14" s="2" t="s">
        <v>626</v>
      </c>
    </row>
    <row r="15" spans="1:61" ht="60" x14ac:dyDescent="0.25">
      <c r="A15" s="3" t="s">
        <v>226</v>
      </c>
      <c r="B15" s="3" t="s">
        <v>990</v>
      </c>
      <c r="C15" s="3" t="s">
        <v>1165</v>
      </c>
      <c r="D15" s="3" t="s">
        <v>991</v>
      </c>
      <c r="E15" s="3" t="s">
        <v>992</v>
      </c>
      <c r="F15" s="3" t="s">
        <v>993</v>
      </c>
      <c r="G15" s="3" t="s">
        <v>994</v>
      </c>
      <c r="H15" s="3" t="s">
        <v>995</v>
      </c>
      <c r="I15" s="3" t="s">
        <v>1166</v>
      </c>
      <c r="J15" s="3" t="s">
        <v>1167</v>
      </c>
      <c r="K15" s="3" t="s">
        <v>996</v>
      </c>
      <c r="L15" s="3" t="s">
        <v>1168</v>
      </c>
      <c r="M15" s="3" t="s">
        <v>1169</v>
      </c>
      <c r="N15" s="3" t="s">
        <v>997</v>
      </c>
      <c r="O15" s="3" t="s">
        <v>998</v>
      </c>
      <c r="P15" s="3" t="s">
        <v>1170</v>
      </c>
      <c r="Q15" s="3" t="s">
        <v>1171</v>
      </c>
      <c r="R15" s="3" t="s">
        <v>1172</v>
      </c>
      <c r="S15" s="3" t="s">
        <v>1173</v>
      </c>
      <c r="T15" s="3" t="s">
        <v>999</v>
      </c>
      <c r="U15" s="3" t="s">
        <v>1174</v>
      </c>
      <c r="V15" s="2" t="s">
        <v>626</v>
      </c>
      <c r="W15" s="2" t="s">
        <v>626</v>
      </c>
      <c r="X15" s="2" t="s">
        <v>626</v>
      </c>
      <c r="Y15" s="2" t="s">
        <v>626</v>
      </c>
      <c r="Z15" s="2" t="s">
        <v>626</v>
      </c>
      <c r="AA15" s="2" t="s">
        <v>626</v>
      </c>
      <c r="AB15" s="2" t="s">
        <v>626</v>
      </c>
      <c r="AC15" s="2" t="s">
        <v>626</v>
      </c>
      <c r="AD15" s="2" t="s">
        <v>626</v>
      </c>
      <c r="AE15" s="2" t="s">
        <v>626</v>
      </c>
      <c r="AF15" s="2" t="s">
        <v>626</v>
      </c>
      <c r="AG15" s="2" t="s">
        <v>626</v>
      </c>
      <c r="AH15" s="2" t="s">
        <v>626</v>
      </c>
      <c r="AI15" s="2" t="s">
        <v>626</v>
      </c>
      <c r="AJ15" s="2" t="s">
        <v>626</v>
      </c>
      <c r="AK15" s="2" t="s">
        <v>626</v>
      </c>
      <c r="AL15" s="2" t="s">
        <v>626</v>
      </c>
      <c r="AM15" s="2" t="s">
        <v>626</v>
      </c>
      <c r="AN15" s="2" t="s">
        <v>626</v>
      </c>
      <c r="AO15" s="2" t="s">
        <v>626</v>
      </c>
      <c r="AP15" s="2" t="s">
        <v>626</v>
      </c>
      <c r="AQ15" s="2" t="s">
        <v>626</v>
      </c>
      <c r="AR15" s="2" t="s">
        <v>626</v>
      </c>
      <c r="AS15" s="2" t="s">
        <v>626</v>
      </c>
      <c r="AT15" s="2" t="s">
        <v>626</v>
      </c>
      <c r="AU15" s="2" t="s">
        <v>626</v>
      </c>
      <c r="AV15" s="2" t="s">
        <v>626</v>
      </c>
      <c r="AW15" s="2" t="s">
        <v>626</v>
      </c>
      <c r="AX15" s="2" t="s">
        <v>626</v>
      </c>
      <c r="AY15" s="2" t="s">
        <v>626</v>
      </c>
      <c r="AZ15" s="2" t="s">
        <v>626</v>
      </c>
      <c r="BA15" s="2" t="s">
        <v>626</v>
      </c>
      <c r="BB15" s="2" t="s">
        <v>626</v>
      </c>
      <c r="BC15" s="2" t="s">
        <v>626</v>
      </c>
      <c r="BD15" s="2" t="s">
        <v>626</v>
      </c>
      <c r="BE15" s="2" t="s">
        <v>626</v>
      </c>
      <c r="BF15" s="2" t="s">
        <v>626</v>
      </c>
      <c r="BG15" s="2" t="s">
        <v>626</v>
      </c>
      <c r="BH15" s="2" t="s">
        <v>626</v>
      </c>
      <c r="BI15" s="2" t="s">
        <v>626</v>
      </c>
    </row>
    <row r="16" spans="1:61" ht="60" x14ac:dyDescent="0.25">
      <c r="A16" t="s">
        <v>227</v>
      </c>
      <c r="B16" s="3" t="s">
        <v>1000</v>
      </c>
      <c r="C16" s="3" t="s">
        <v>884</v>
      </c>
      <c r="D16" s="3" t="s">
        <v>885</v>
      </c>
      <c r="E16" s="3" t="s">
        <v>1001</v>
      </c>
      <c r="F16" s="3" t="s">
        <v>1002</v>
      </c>
      <c r="G16" s="3" t="s">
        <v>916</v>
      </c>
      <c r="H16" s="3" t="s">
        <v>1003</v>
      </c>
      <c r="I16" s="3" t="s">
        <v>918</v>
      </c>
      <c r="J16" s="3" t="s">
        <v>919</v>
      </c>
      <c r="K16" s="3" t="s">
        <v>920</v>
      </c>
      <c r="L16" s="3" t="s">
        <v>921</v>
      </c>
      <c r="M16" s="3" t="s">
        <v>1004</v>
      </c>
      <c r="N16" s="3" t="s">
        <v>1005</v>
      </c>
      <c r="O16" s="3" t="s">
        <v>925</v>
      </c>
      <c r="P16" s="3" t="s">
        <v>926</v>
      </c>
      <c r="Q16" s="3" t="s">
        <v>927</v>
      </c>
      <c r="R16" s="3" t="s">
        <v>928</v>
      </c>
      <c r="S16" s="3" t="s">
        <v>929</v>
      </c>
      <c r="T16" s="3" t="s">
        <v>930</v>
      </c>
      <c r="U16" s="3" t="s">
        <v>931</v>
      </c>
      <c r="V16" s="3" t="s">
        <v>1006</v>
      </c>
      <c r="W16" s="3" t="s">
        <v>933</v>
      </c>
      <c r="X16" s="3" t="s">
        <v>934</v>
      </c>
      <c r="Y16" s="3" t="s">
        <v>935</v>
      </c>
      <c r="Z16" s="3" t="s">
        <v>936</v>
      </c>
      <c r="AA16" s="3" t="s">
        <v>1007</v>
      </c>
      <c r="AB16" s="3" t="s">
        <v>938</v>
      </c>
      <c r="AC16" s="3" t="s">
        <v>1008</v>
      </c>
      <c r="AD16" s="3" t="s">
        <v>1175</v>
      </c>
      <c r="AE16" s="3" t="s">
        <v>941</v>
      </c>
      <c r="AF16" s="2" t="s">
        <v>626</v>
      </c>
      <c r="AG16" s="2" t="s">
        <v>626</v>
      </c>
      <c r="AH16" s="2" t="s">
        <v>626</v>
      </c>
      <c r="AI16" s="2" t="s">
        <v>626</v>
      </c>
      <c r="AJ16" s="2" t="s">
        <v>626</v>
      </c>
      <c r="AK16" s="2" t="s">
        <v>626</v>
      </c>
      <c r="AL16" s="2" t="s">
        <v>626</v>
      </c>
      <c r="AM16" s="2" t="s">
        <v>626</v>
      </c>
      <c r="AN16" s="2" t="s">
        <v>626</v>
      </c>
      <c r="AO16" s="2" t="s">
        <v>626</v>
      </c>
      <c r="AP16" s="2" t="s">
        <v>626</v>
      </c>
      <c r="AQ16" s="2" t="s">
        <v>626</v>
      </c>
      <c r="AR16" s="2" t="s">
        <v>626</v>
      </c>
      <c r="AS16" s="2" t="s">
        <v>626</v>
      </c>
      <c r="AT16" s="2" t="s">
        <v>626</v>
      </c>
      <c r="AU16" s="2" t="s">
        <v>626</v>
      </c>
      <c r="AV16" s="2" t="s">
        <v>626</v>
      </c>
      <c r="AW16" s="2" t="s">
        <v>626</v>
      </c>
      <c r="AX16" s="2" t="s">
        <v>626</v>
      </c>
      <c r="AY16" s="2" t="s">
        <v>626</v>
      </c>
      <c r="AZ16" s="2" t="s">
        <v>626</v>
      </c>
      <c r="BA16" s="2" t="s">
        <v>626</v>
      </c>
      <c r="BB16" s="2" t="s">
        <v>626</v>
      </c>
      <c r="BC16" s="2" t="s">
        <v>626</v>
      </c>
      <c r="BD16" s="2" t="s">
        <v>626</v>
      </c>
      <c r="BE16" s="2" t="s">
        <v>626</v>
      </c>
      <c r="BF16" s="2" t="s">
        <v>626</v>
      </c>
      <c r="BG16" s="2" t="s">
        <v>626</v>
      </c>
      <c r="BH16" s="2" t="s">
        <v>626</v>
      </c>
      <c r="BI16" s="2" t="s">
        <v>626</v>
      </c>
    </row>
    <row r="17" spans="1:61" x14ac:dyDescent="0.25">
      <c r="A17" s="1" t="s">
        <v>228</v>
      </c>
      <c r="B17" s="1" t="s">
        <v>1009</v>
      </c>
      <c r="C17" s="1" t="s">
        <v>1010</v>
      </c>
      <c r="D17" s="1" t="s">
        <v>1011</v>
      </c>
      <c r="E17" s="1" t="s">
        <v>1012</v>
      </c>
      <c r="F17" s="1" t="s">
        <v>1013</v>
      </c>
      <c r="G17" s="1" t="s">
        <v>1014</v>
      </c>
      <c r="H17" s="1" t="s">
        <v>1015</v>
      </c>
      <c r="I17" s="1" t="s">
        <v>1016</v>
      </c>
      <c r="J17" s="1" t="s">
        <v>1017</v>
      </c>
      <c r="K17" s="1" t="s">
        <v>1018</v>
      </c>
      <c r="L17" s="1" t="s">
        <v>1019</v>
      </c>
      <c r="M17" s="1" t="s">
        <v>1020</v>
      </c>
      <c r="N17" s="1" t="s">
        <v>1021</v>
      </c>
      <c r="O17" s="1" t="s">
        <v>1022</v>
      </c>
      <c r="P17" s="1" t="s">
        <v>1023</v>
      </c>
      <c r="Q17" s="1" t="s">
        <v>955</v>
      </c>
      <c r="R17" s="1" t="s">
        <v>1024</v>
      </c>
      <c r="S17" s="2" t="s">
        <v>626</v>
      </c>
      <c r="T17" s="2" t="s">
        <v>626</v>
      </c>
      <c r="U17" s="2" t="s">
        <v>626</v>
      </c>
      <c r="V17" s="2" t="s">
        <v>626</v>
      </c>
      <c r="W17" s="2" t="s">
        <v>626</v>
      </c>
      <c r="X17" s="2" t="s">
        <v>626</v>
      </c>
      <c r="Y17" s="2" t="s">
        <v>626</v>
      </c>
      <c r="Z17" s="2" t="s">
        <v>626</v>
      </c>
      <c r="AA17" s="2" t="s">
        <v>626</v>
      </c>
      <c r="AB17" s="2" t="s">
        <v>626</v>
      </c>
      <c r="AC17" s="2" t="s">
        <v>626</v>
      </c>
      <c r="AD17" s="2" t="s">
        <v>626</v>
      </c>
      <c r="AE17" s="2" t="s">
        <v>626</v>
      </c>
      <c r="AF17" s="2" t="s">
        <v>626</v>
      </c>
      <c r="AG17" s="2" t="s">
        <v>626</v>
      </c>
      <c r="AH17" s="2" t="s">
        <v>626</v>
      </c>
      <c r="AI17" s="2" t="s">
        <v>626</v>
      </c>
      <c r="AJ17" s="2" t="s">
        <v>626</v>
      </c>
      <c r="AK17" s="2" t="s">
        <v>626</v>
      </c>
      <c r="AL17" s="2" t="s">
        <v>626</v>
      </c>
      <c r="AM17" s="2" t="s">
        <v>626</v>
      </c>
      <c r="AN17" s="2" t="s">
        <v>626</v>
      </c>
      <c r="AO17" s="2" t="s">
        <v>626</v>
      </c>
      <c r="AP17" s="2" t="s">
        <v>626</v>
      </c>
      <c r="AQ17" s="2" t="s">
        <v>626</v>
      </c>
      <c r="AR17" s="2" t="s">
        <v>626</v>
      </c>
      <c r="AS17" s="2" t="s">
        <v>626</v>
      </c>
      <c r="AT17" s="2" t="s">
        <v>626</v>
      </c>
      <c r="AU17" s="2" t="s">
        <v>626</v>
      </c>
      <c r="AV17" s="2" t="s">
        <v>626</v>
      </c>
      <c r="AW17" s="2" t="s">
        <v>626</v>
      </c>
      <c r="AX17" s="2" t="s">
        <v>626</v>
      </c>
      <c r="AY17" s="2" t="s">
        <v>626</v>
      </c>
      <c r="AZ17" s="2" t="s">
        <v>626</v>
      </c>
      <c r="BA17" s="2" t="s">
        <v>626</v>
      </c>
      <c r="BB17" s="2" t="s">
        <v>626</v>
      </c>
      <c r="BC17" s="2" t="s">
        <v>626</v>
      </c>
      <c r="BD17" s="2" t="s">
        <v>626</v>
      </c>
      <c r="BE17" s="2" t="s">
        <v>626</v>
      </c>
      <c r="BF17" s="2" t="s">
        <v>626</v>
      </c>
      <c r="BG17" s="2" t="s">
        <v>626</v>
      </c>
      <c r="BH17" s="2" t="s">
        <v>626</v>
      </c>
      <c r="BI17" s="2" t="s">
        <v>626</v>
      </c>
    </row>
    <row r="18" spans="1:61" x14ac:dyDescent="0.25">
      <c r="A18" s="1" t="s">
        <v>231</v>
      </c>
      <c r="B18" t="s">
        <v>1025</v>
      </c>
      <c r="C18" t="s">
        <v>1025</v>
      </c>
      <c r="D18" t="s">
        <v>1025</v>
      </c>
      <c r="E18" t="s">
        <v>1025</v>
      </c>
      <c r="F18" t="s">
        <v>1025</v>
      </c>
      <c r="G18" t="s">
        <v>1025</v>
      </c>
      <c r="H18" t="s">
        <v>1025</v>
      </c>
      <c r="I18" t="s">
        <v>1025</v>
      </c>
      <c r="J18" t="s">
        <v>1025</v>
      </c>
      <c r="K18" t="s">
        <v>1025</v>
      </c>
      <c r="L18" t="s">
        <v>1025</v>
      </c>
      <c r="M18" t="s">
        <v>1025</v>
      </c>
      <c r="V18" s="2" t="s">
        <v>626</v>
      </c>
      <c r="W18" s="2" t="s">
        <v>626</v>
      </c>
      <c r="X18" s="2" t="s">
        <v>626</v>
      </c>
      <c r="Y18" s="2" t="s">
        <v>626</v>
      </c>
      <c r="Z18" s="2" t="s">
        <v>626</v>
      </c>
      <c r="AA18" s="2" t="s">
        <v>626</v>
      </c>
      <c r="AB18" s="2" t="s">
        <v>626</v>
      </c>
      <c r="AC18" s="2" t="s">
        <v>626</v>
      </c>
      <c r="AD18" s="2" t="s">
        <v>626</v>
      </c>
      <c r="AE18" s="2" t="s">
        <v>626</v>
      </c>
      <c r="AF18" s="2" t="s">
        <v>626</v>
      </c>
      <c r="AG18" s="2" t="s">
        <v>626</v>
      </c>
      <c r="AH18" s="2" t="s">
        <v>626</v>
      </c>
      <c r="AI18" s="2" t="s">
        <v>626</v>
      </c>
      <c r="AJ18" s="2" t="s">
        <v>626</v>
      </c>
      <c r="AK18" s="2" t="s">
        <v>626</v>
      </c>
      <c r="AL18" s="2" t="s">
        <v>626</v>
      </c>
      <c r="AM18" s="2" t="s">
        <v>626</v>
      </c>
      <c r="AN18" s="2" t="s">
        <v>626</v>
      </c>
      <c r="AO18" s="2" t="s">
        <v>626</v>
      </c>
      <c r="AP18" s="2" t="s">
        <v>626</v>
      </c>
      <c r="AQ18" s="2" t="s">
        <v>626</v>
      </c>
      <c r="AR18" s="2" t="s">
        <v>626</v>
      </c>
      <c r="AS18" s="2" t="s">
        <v>626</v>
      </c>
      <c r="AT18" s="2" t="s">
        <v>626</v>
      </c>
      <c r="AU18" s="2" t="s">
        <v>626</v>
      </c>
      <c r="AV18" s="2" t="s">
        <v>626</v>
      </c>
      <c r="AW18" s="2" t="s">
        <v>626</v>
      </c>
      <c r="AX18" s="2" t="s">
        <v>626</v>
      </c>
      <c r="AY18" s="2" t="s">
        <v>626</v>
      </c>
      <c r="AZ18" s="2" t="s">
        <v>626</v>
      </c>
      <c r="BA18" s="2" t="s">
        <v>626</v>
      </c>
      <c r="BB18" s="2" t="s">
        <v>626</v>
      </c>
      <c r="BC18" s="2" t="s">
        <v>626</v>
      </c>
      <c r="BD18" s="2" t="s">
        <v>626</v>
      </c>
      <c r="BE18" s="2" t="s">
        <v>626</v>
      </c>
      <c r="BF18" s="2" t="s">
        <v>626</v>
      </c>
      <c r="BG18" s="2" t="s">
        <v>626</v>
      </c>
      <c r="BH18" s="2" t="s">
        <v>626</v>
      </c>
      <c r="BI18" s="2" t="s">
        <v>626</v>
      </c>
    </row>
    <row r="19" spans="1:61" x14ac:dyDescent="0.25">
      <c r="A19" s="8" t="s">
        <v>232</v>
      </c>
      <c r="B19" t="s">
        <v>1026</v>
      </c>
      <c r="C19" t="s">
        <v>1027</v>
      </c>
      <c r="D19" t="s">
        <v>1028</v>
      </c>
      <c r="E19" t="s">
        <v>1029</v>
      </c>
      <c r="F19" t="s">
        <v>1030</v>
      </c>
      <c r="G19" t="s">
        <v>1031</v>
      </c>
      <c r="H19" t="s">
        <v>1032</v>
      </c>
      <c r="I19" t="s">
        <v>1033</v>
      </c>
      <c r="J19" t="s">
        <v>1034</v>
      </c>
      <c r="K19" t="s">
        <v>1035</v>
      </c>
      <c r="L19" t="s">
        <v>1036</v>
      </c>
      <c r="M19" t="s">
        <v>1037</v>
      </c>
      <c r="N19" t="s">
        <v>1038</v>
      </c>
      <c r="O19" t="s">
        <v>1039</v>
      </c>
      <c r="P19" t="s">
        <v>1040</v>
      </c>
      <c r="Q19" t="s">
        <v>1041</v>
      </c>
      <c r="R19" t="s">
        <v>1042</v>
      </c>
      <c r="S19" t="s">
        <v>1043</v>
      </c>
      <c r="T19" t="s">
        <v>1044</v>
      </c>
      <c r="U19" t="s">
        <v>1045</v>
      </c>
      <c r="V19" s="2" t="s">
        <v>626</v>
      </c>
      <c r="W19" s="2" t="s">
        <v>626</v>
      </c>
      <c r="X19" s="2" t="s">
        <v>626</v>
      </c>
      <c r="Y19" s="2" t="s">
        <v>626</v>
      </c>
      <c r="Z19" s="2" t="s">
        <v>626</v>
      </c>
      <c r="AA19" s="2" t="s">
        <v>626</v>
      </c>
      <c r="AB19" s="2" t="s">
        <v>626</v>
      </c>
      <c r="AC19" s="2" t="s">
        <v>626</v>
      </c>
      <c r="AD19" s="2" t="s">
        <v>626</v>
      </c>
      <c r="AE19" s="2" t="s">
        <v>626</v>
      </c>
      <c r="AF19" s="2" t="s">
        <v>626</v>
      </c>
      <c r="AG19" s="2" t="s">
        <v>626</v>
      </c>
      <c r="AH19" s="2" t="s">
        <v>626</v>
      </c>
      <c r="AI19" s="2" t="s">
        <v>626</v>
      </c>
      <c r="AJ19" s="2" t="s">
        <v>626</v>
      </c>
      <c r="AK19" s="2" t="s">
        <v>626</v>
      </c>
      <c r="AL19" s="2" t="s">
        <v>626</v>
      </c>
      <c r="AM19" s="2" t="s">
        <v>626</v>
      </c>
      <c r="AN19" s="2" t="s">
        <v>626</v>
      </c>
      <c r="AO19" s="2" t="s">
        <v>626</v>
      </c>
      <c r="AP19" s="2" t="s">
        <v>626</v>
      </c>
      <c r="AQ19" s="2" t="s">
        <v>626</v>
      </c>
      <c r="AR19" s="2" t="s">
        <v>626</v>
      </c>
      <c r="AS19" s="2" t="s">
        <v>626</v>
      </c>
      <c r="AT19" s="2" t="s">
        <v>626</v>
      </c>
      <c r="AU19" s="2" t="s">
        <v>626</v>
      </c>
      <c r="AV19" s="2" t="s">
        <v>626</v>
      </c>
      <c r="AW19" s="2" t="s">
        <v>626</v>
      </c>
      <c r="AX19" s="2" t="s">
        <v>626</v>
      </c>
      <c r="AY19" s="2" t="s">
        <v>626</v>
      </c>
      <c r="AZ19" s="2" t="s">
        <v>626</v>
      </c>
      <c r="BA19" s="2" t="s">
        <v>626</v>
      </c>
      <c r="BB19" s="2" t="s">
        <v>626</v>
      </c>
      <c r="BC19" s="2" t="s">
        <v>626</v>
      </c>
      <c r="BD19" s="2" t="s">
        <v>626</v>
      </c>
      <c r="BE19" s="2" t="s">
        <v>626</v>
      </c>
      <c r="BF19" s="2" t="s">
        <v>626</v>
      </c>
      <c r="BG19" s="2" t="s">
        <v>626</v>
      </c>
      <c r="BH19" s="2" t="s">
        <v>626</v>
      </c>
      <c r="BI19" s="2" t="s">
        <v>626</v>
      </c>
    </row>
    <row r="20" spans="1:61" x14ac:dyDescent="0.25">
      <c r="A20" s="9" t="s">
        <v>229</v>
      </c>
      <c r="B20" t="s">
        <v>1046</v>
      </c>
      <c r="C20" t="s">
        <v>1047</v>
      </c>
      <c r="D20" t="s">
        <v>1048</v>
      </c>
      <c r="E20" t="s">
        <v>1049</v>
      </c>
      <c r="F20" t="s">
        <v>1050</v>
      </c>
      <c r="G20" t="s">
        <v>1051</v>
      </c>
      <c r="H20" t="s">
        <v>1052</v>
      </c>
      <c r="I20" t="s">
        <v>1053</v>
      </c>
      <c r="J20" t="s">
        <v>1054</v>
      </c>
      <c r="K20" t="s">
        <v>1055</v>
      </c>
      <c r="L20" t="s">
        <v>1056</v>
      </c>
      <c r="M20" t="s">
        <v>1057</v>
      </c>
      <c r="N20" s="3" t="s">
        <v>626</v>
      </c>
      <c r="O20" s="3" t="s">
        <v>626</v>
      </c>
      <c r="P20" s="3" t="s">
        <v>626</v>
      </c>
      <c r="Q20" s="3" t="s">
        <v>626</v>
      </c>
      <c r="R20" s="3" t="s">
        <v>626</v>
      </c>
      <c r="S20" t="s">
        <v>626</v>
      </c>
      <c r="T20" s="3" t="s">
        <v>626</v>
      </c>
      <c r="U20" s="3" t="s">
        <v>626</v>
      </c>
      <c r="V20" s="2" t="s">
        <v>626</v>
      </c>
      <c r="W20" s="2" t="s">
        <v>626</v>
      </c>
      <c r="X20" s="2" t="s">
        <v>626</v>
      </c>
      <c r="Y20" s="2" t="s">
        <v>626</v>
      </c>
      <c r="Z20" s="2" t="s">
        <v>626</v>
      </c>
      <c r="AA20" s="2" t="s">
        <v>626</v>
      </c>
      <c r="AB20" s="2" t="s">
        <v>626</v>
      </c>
      <c r="AC20" s="2" t="s">
        <v>626</v>
      </c>
      <c r="AD20" s="2" t="s">
        <v>626</v>
      </c>
      <c r="AE20" s="2" t="s">
        <v>626</v>
      </c>
      <c r="AF20" s="2" t="s">
        <v>626</v>
      </c>
      <c r="AG20" s="2" t="s">
        <v>626</v>
      </c>
      <c r="AH20" s="2" t="s">
        <v>626</v>
      </c>
      <c r="AI20" s="2" t="s">
        <v>626</v>
      </c>
      <c r="AJ20" s="2" t="s">
        <v>626</v>
      </c>
      <c r="AK20" s="2" t="s">
        <v>626</v>
      </c>
      <c r="AL20" s="2" t="s">
        <v>626</v>
      </c>
      <c r="AM20" s="2" t="s">
        <v>626</v>
      </c>
      <c r="AN20" s="2" t="s">
        <v>626</v>
      </c>
      <c r="AO20" s="2" t="s">
        <v>626</v>
      </c>
      <c r="AP20" s="2" t="s">
        <v>626</v>
      </c>
      <c r="AQ20" s="2" t="s">
        <v>626</v>
      </c>
      <c r="AR20" s="2" t="s">
        <v>626</v>
      </c>
      <c r="AS20" s="2" t="s">
        <v>626</v>
      </c>
      <c r="AT20" s="2" t="s">
        <v>626</v>
      </c>
      <c r="AU20" s="2" t="s">
        <v>626</v>
      </c>
      <c r="AV20" s="2" t="s">
        <v>626</v>
      </c>
      <c r="AW20" s="2" t="s">
        <v>626</v>
      </c>
      <c r="AX20" s="2" t="s">
        <v>626</v>
      </c>
      <c r="AY20" s="2" t="s">
        <v>626</v>
      </c>
      <c r="AZ20" s="2" t="s">
        <v>626</v>
      </c>
      <c r="BA20" s="2" t="s">
        <v>626</v>
      </c>
      <c r="BB20" s="2" t="s">
        <v>626</v>
      </c>
      <c r="BC20" s="2" t="s">
        <v>626</v>
      </c>
      <c r="BD20" s="2" t="s">
        <v>626</v>
      </c>
      <c r="BE20" s="2" t="s">
        <v>626</v>
      </c>
      <c r="BF20" s="2" t="s">
        <v>626</v>
      </c>
      <c r="BG20" s="2" t="s">
        <v>626</v>
      </c>
      <c r="BH20" s="2" t="s">
        <v>626</v>
      </c>
      <c r="BI20" s="2" t="s">
        <v>626</v>
      </c>
    </row>
    <row r="21" spans="1:61" x14ac:dyDescent="0.25">
      <c r="A21" s="8" t="s">
        <v>230</v>
      </c>
      <c r="B21" t="s">
        <v>1058</v>
      </c>
      <c r="C21" t="s">
        <v>1059</v>
      </c>
      <c r="D21" t="s">
        <v>1060</v>
      </c>
      <c r="E21" t="s">
        <v>1061</v>
      </c>
      <c r="F21" t="s">
        <v>1062</v>
      </c>
      <c r="G21" t="s">
        <v>1063</v>
      </c>
      <c r="H21" t="s">
        <v>1064</v>
      </c>
      <c r="I21" t="s">
        <v>1065</v>
      </c>
      <c r="J21" t="s">
        <v>1034</v>
      </c>
      <c r="K21" t="s">
        <v>1035</v>
      </c>
      <c r="L21" t="s">
        <v>1066</v>
      </c>
      <c r="M21" t="s">
        <v>1037</v>
      </c>
      <c r="N21" t="s">
        <v>1038</v>
      </c>
      <c r="O21" t="s">
        <v>1039</v>
      </c>
      <c r="P21" t="s">
        <v>1040</v>
      </c>
      <c r="Q21" t="s">
        <v>1067</v>
      </c>
      <c r="R21" t="s">
        <v>1042</v>
      </c>
      <c r="S21" t="s">
        <v>1043</v>
      </c>
      <c r="T21" t="s">
        <v>1044</v>
      </c>
      <c r="U21" t="s">
        <v>1045</v>
      </c>
      <c r="V21" s="3" t="s">
        <v>626</v>
      </c>
      <c r="W21" t="s">
        <v>626</v>
      </c>
      <c r="X21" s="3" t="s">
        <v>626</v>
      </c>
      <c r="Y21" t="s">
        <v>626</v>
      </c>
      <c r="Z21" s="2" t="s">
        <v>626</v>
      </c>
      <c r="AA21" s="2" t="s">
        <v>626</v>
      </c>
      <c r="AB21" s="2" t="s">
        <v>626</v>
      </c>
      <c r="AC21" s="2" t="s">
        <v>626</v>
      </c>
      <c r="AD21" s="2" t="s">
        <v>626</v>
      </c>
      <c r="AE21" s="2" t="s">
        <v>626</v>
      </c>
      <c r="AF21" s="2" t="s">
        <v>626</v>
      </c>
      <c r="AG21" s="2" t="s">
        <v>626</v>
      </c>
      <c r="AH21" s="2" t="s">
        <v>626</v>
      </c>
      <c r="AI21" s="2" t="s">
        <v>626</v>
      </c>
      <c r="AJ21" s="2" t="s">
        <v>626</v>
      </c>
      <c r="AK21" s="2" t="s">
        <v>626</v>
      </c>
      <c r="AL21" s="2" t="s">
        <v>626</v>
      </c>
      <c r="AM21" s="2" t="s">
        <v>626</v>
      </c>
      <c r="AN21" s="2" t="s">
        <v>626</v>
      </c>
      <c r="AO21" s="2" t="s">
        <v>626</v>
      </c>
      <c r="AP21" s="2" t="s">
        <v>626</v>
      </c>
      <c r="AQ21" s="2" t="s">
        <v>626</v>
      </c>
      <c r="AR21" s="2" t="s">
        <v>626</v>
      </c>
      <c r="AS21" s="2" t="s">
        <v>626</v>
      </c>
      <c r="AT21" s="2" t="s">
        <v>626</v>
      </c>
      <c r="AU21" s="2" t="s">
        <v>626</v>
      </c>
      <c r="AV21" s="2" t="s">
        <v>626</v>
      </c>
      <c r="AW21" s="2" t="s">
        <v>626</v>
      </c>
      <c r="AX21" s="2" t="s">
        <v>626</v>
      </c>
      <c r="AY21" t="s">
        <v>626</v>
      </c>
      <c r="AZ21" s="2" t="s">
        <v>626</v>
      </c>
      <c r="BA21" s="2" t="s">
        <v>626</v>
      </c>
      <c r="BB21" t="s">
        <v>626</v>
      </c>
      <c r="BC21" s="2" t="s">
        <v>626</v>
      </c>
      <c r="BD21" t="s">
        <v>626</v>
      </c>
      <c r="BE21" s="2" t="s">
        <v>626</v>
      </c>
      <c r="BF21" s="2" t="s">
        <v>626</v>
      </c>
      <c r="BG21" s="2" t="s">
        <v>626</v>
      </c>
      <c r="BH21" s="2" t="s">
        <v>626</v>
      </c>
      <c r="BI21" s="2" t="s">
        <v>626</v>
      </c>
    </row>
    <row r="22" spans="1:61" x14ac:dyDescent="0.25">
      <c r="A22" s="9" t="s">
        <v>233</v>
      </c>
      <c r="B22" t="s">
        <v>1068</v>
      </c>
      <c r="C22" t="s">
        <v>1069</v>
      </c>
      <c r="D22" t="s">
        <v>1070</v>
      </c>
      <c r="E22" t="s">
        <v>1071</v>
      </c>
      <c r="F22" t="s">
        <v>1072</v>
      </c>
      <c r="G22" t="s">
        <v>1073</v>
      </c>
      <c r="H22" t="s">
        <v>1074</v>
      </c>
      <c r="I22" t="s">
        <v>1075</v>
      </c>
      <c r="J22" t="s">
        <v>1076</v>
      </c>
      <c r="K22" t="s">
        <v>1077</v>
      </c>
      <c r="L22" t="s">
        <v>1078</v>
      </c>
      <c r="M22" t="s">
        <v>1079</v>
      </c>
      <c r="N22" t="s">
        <v>1080</v>
      </c>
      <c r="O22" t="s">
        <v>1081</v>
      </c>
      <c r="P22" t="s">
        <v>1082</v>
      </c>
      <c r="Q22" s="3" t="s">
        <v>626</v>
      </c>
      <c r="R22" s="3" t="s">
        <v>626</v>
      </c>
      <c r="S22" s="3" t="s">
        <v>626</v>
      </c>
      <c r="T22" t="s">
        <v>626</v>
      </c>
      <c r="U22" t="s">
        <v>626</v>
      </c>
      <c r="V22" s="2" t="s">
        <v>626</v>
      </c>
      <c r="W22" s="2" t="s">
        <v>626</v>
      </c>
      <c r="X22" s="2" t="s">
        <v>626</v>
      </c>
      <c r="Y22" s="2" t="s">
        <v>626</v>
      </c>
      <c r="Z22" s="2" t="s">
        <v>626</v>
      </c>
      <c r="AA22" s="2" t="s">
        <v>626</v>
      </c>
      <c r="AB22" s="2" t="s">
        <v>626</v>
      </c>
      <c r="AC22" s="2" t="s">
        <v>626</v>
      </c>
      <c r="AD22" s="2" t="s">
        <v>626</v>
      </c>
      <c r="AE22" s="2" t="s">
        <v>626</v>
      </c>
      <c r="AF22" t="s">
        <v>626</v>
      </c>
      <c r="AG22" t="s">
        <v>626</v>
      </c>
      <c r="AH22" t="s">
        <v>626</v>
      </c>
      <c r="AI22" t="s">
        <v>626</v>
      </c>
      <c r="AJ22" s="2" t="s">
        <v>626</v>
      </c>
      <c r="AK22" s="2" t="s">
        <v>626</v>
      </c>
      <c r="AL22" s="2" t="s">
        <v>626</v>
      </c>
      <c r="AM22" s="2" t="s">
        <v>626</v>
      </c>
      <c r="AN22" s="2" t="s">
        <v>626</v>
      </c>
      <c r="AO22" s="2" t="s">
        <v>626</v>
      </c>
      <c r="AP22" s="2" t="s">
        <v>626</v>
      </c>
      <c r="AQ22" s="2" t="s">
        <v>626</v>
      </c>
      <c r="AR22" s="2" t="s">
        <v>626</v>
      </c>
      <c r="AS22" s="2" t="s">
        <v>626</v>
      </c>
      <c r="AT22" s="2" t="s">
        <v>626</v>
      </c>
      <c r="AU22" s="2" t="s">
        <v>626</v>
      </c>
      <c r="AV22" s="2" t="s">
        <v>626</v>
      </c>
      <c r="AW22" s="2" t="s">
        <v>626</v>
      </c>
      <c r="AX22" s="2" t="s">
        <v>626</v>
      </c>
      <c r="AY22" t="s">
        <v>626</v>
      </c>
      <c r="AZ22" s="2" t="s">
        <v>626</v>
      </c>
      <c r="BA22" s="2" t="s">
        <v>626</v>
      </c>
      <c r="BB22" t="s">
        <v>626</v>
      </c>
      <c r="BC22" s="2" t="s">
        <v>626</v>
      </c>
      <c r="BD22" t="s">
        <v>626</v>
      </c>
      <c r="BE22" s="2" t="s">
        <v>626</v>
      </c>
      <c r="BF22" s="2" t="s">
        <v>626</v>
      </c>
      <c r="BG22" s="2" t="s">
        <v>626</v>
      </c>
      <c r="BH22" s="2" t="s">
        <v>626</v>
      </c>
      <c r="BI22" s="2" t="s">
        <v>626</v>
      </c>
    </row>
    <row r="23" spans="1:61" x14ac:dyDescent="0.25">
      <c r="A23" s="2">
        <v>1</v>
      </c>
      <c r="B23" s="2">
        <v>2</v>
      </c>
      <c r="C23" s="2">
        <v>3</v>
      </c>
      <c r="D23" s="2">
        <v>4</v>
      </c>
      <c r="E23" s="2">
        <v>5</v>
      </c>
      <c r="F23" s="2">
        <v>6</v>
      </c>
      <c r="G23" s="2">
        <v>7</v>
      </c>
      <c r="H23" s="2">
        <v>8</v>
      </c>
      <c r="I23" s="2">
        <v>9</v>
      </c>
      <c r="J23" s="2">
        <v>10</v>
      </c>
      <c r="K23" s="2">
        <v>11</v>
      </c>
      <c r="L23" s="2">
        <v>12</v>
      </c>
      <c r="M23" s="2">
        <v>13</v>
      </c>
      <c r="N23" s="2">
        <v>14</v>
      </c>
      <c r="O23" s="2">
        <v>15</v>
      </c>
      <c r="P23" s="2">
        <v>16</v>
      </c>
      <c r="Q23" s="2">
        <v>17</v>
      </c>
      <c r="R23" s="2">
        <v>18</v>
      </c>
      <c r="S23" s="2">
        <v>19</v>
      </c>
      <c r="T23" s="2">
        <v>20</v>
      </c>
      <c r="U23" s="2">
        <v>21</v>
      </c>
      <c r="V23" s="2">
        <v>22</v>
      </c>
      <c r="W23" s="2">
        <v>23</v>
      </c>
      <c r="X23" s="2">
        <v>24</v>
      </c>
      <c r="Y23" s="2">
        <v>25</v>
      </c>
      <c r="Z23" s="2">
        <v>26</v>
      </c>
      <c r="AA23" s="2">
        <v>27</v>
      </c>
      <c r="AB23" s="2">
        <v>28</v>
      </c>
      <c r="AC23" s="2">
        <v>29</v>
      </c>
      <c r="AD23" s="2">
        <v>30</v>
      </c>
      <c r="AE23" s="2">
        <v>31</v>
      </c>
      <c r="AF23" s="2">
        <v>32</v>
      </c>
      <c r="AG23" s="2">
        <v>33</v>
      </c>
      <c r="AH23" s="2">
        <v>34</v>
      </c>
      <c r="AI23" s="2">
        <v>35</v>
      </c>
      <c r="AJ23" s="2">
        <v>36</v>
      </c>
      <c r="AK23" s="2">
        <v>37</v>
      </c>
      <c r="AL23" s="2">
        <v>38</v>
      </c>
      <c r="AM23" s="2">
        <v>39</v>
      </c>
      <c r="AN23" s="2">
        <v>40</v>
      </c>
      <c r="AO23" s="2">
        <v>41</v>
      </c>
      <c r="AP23" s="2">
        <v>42</v>
      </c>
      <c r="AQ23" s="2">
        <v>43</v>
      </c>
      <c r="AR23" s="2">
        <v>44</v>
      </c>
      <c r="AS23" s="2">
        <v>45</v>
      </c>
      <c r="AT23" s="2">
        <v>46</v>
      </c>
      <c r="AU23" s="2">
        <v>47</v>
      </c>
      <c r="AV23" s="2">
        <v>48</v>
      </c>
      <c r="AW23" s="2">
        <v>49</v>
      </c>
      <c r="AX23" s="2">
        <v>50</v>
      </c>
      <c r="AY23" s="2">
        <v>51</v>
      </c>
      <c r="AZ23" s="2">
        <v>52</v>
      </c>
      <c r="BA23" s="2">
        <v>53</v>
      </c>
      <c r="BB23" s="2">
        <v>54</v>
      </c>
      <c r="BC23" s="2">
        <v>55</v>
      </c>
      <c r="BD23" s="2">
        <v>56</v>
      </c>
      <c r="BE23" s="2">
        <v>57</v>
      </c>
      <c r="BF23" s="2">
        <v>58</v>
      </c>
      <c r="BG23" s="2">
        <v>59</v>
      </c>
      <c r="BH23" s="2">
        <v>60</v>
      </c>
      <c r="BI23" s="2">
        <v>61</v>
      </c>
    </row>
    <row r="24" spans="1:61" x14ac:dyDescent="0.25">
      <c r="B24" s="1"/>
    </row>
    <row r="25" spans="1:61" x14ac:dyDescent="0.25">
      <c r="B25" s="1"/>
    </row>
    <row r="26" spans="1:61" x14ac:dyDescent="0.25">
      <c r="B26" s="1"/>
    </row>
    <row r="27" spans="1:61" x14ac:dyDescent="0.25">
      <c r="B27" s="1"/>
    </row>
    <row r="28" spans="1:61" x14ac:dyDescent="0.25">
      <c r="B28" s="1"/>
    </row>
    <row r="29" spans="1:61" x14ac:dyDescent="0.25">
      <c r="B29" s="1"/>
    </row>
    <row r="30" spans="1:61" x14ac:dyDescent="0.25">
      <c r="B30" s="1"/>
    </row>
    <row r="31" spans="1:61" x14ac:dyDescent="0.25">
      <c r="B31" s="1"/>
    </row>
    <row r="32" spans="1:61"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I53"/>
  <sheetViews>
    <sheetView zoomScale="160" zoomScaleNormal="160" workbookViewId="0">
      <selection activeCell="D12" sqref="D12"/>
    </sheetView>
  </sheetViews>
  <sheetFormatPr defaultRowHeight="15" x14ac:dyDescent="0.25"/>
  <cols>
    <col min="1" max="1" width="36.42578125" bestFit="1" customWidth="1"/>
    <col min="2" max="10" width="16.85546875" bestFit="1" customWidth="1"/>
    <col min="11" max="61" width="18" bestFit="1" customWidth="1"/>
  </cols>
  <sheetData>
    <row r="1" spans="1:61" x14ac:dyDescent="0.25">
      <c r="A1" t="s">
        <v>1083</v>
      </c>
      <c r="B1" t="s">
        <v>1084</v>
      </c>
      <c r="C1" t="s">
        <v>1085</v>
      </c>
      <c r="D1" t="s">
        <v>1086</v>
      </c>
      <c r="E1" t="s">
        <v>1087</v>
      </c>
      <c r="F1" t="s">
        <v>1088</v>
      </c>
      <c r="G1" t="s">
        <v>1089</v>
      </c>
      <c r="H1" t="s">
        <v>1090</v>
      </c>
      <c r="I1" t="s">
        <v>1091</v>
      </c>
      <c r="J1" t="s">
        <v>1092</v>
      </c>
      <c r="K1" t="s">
        <v>1093</v>
      </c>
      <c r="L1" t="s">
        <v>1094</v>
      </c>
      <c r="M1" t="s">
        <v>1095</v>
      </c>
      <c r="N1" t="s">
        <v>1096</v>
      </c>
      <c r="O1" t="s">
        <v>1097</v>
      </c>
      <c r="P1" t="s">
        <v>1098</v>
      </c>
      <c r="Q1" t="s">
        <v>1099</v>
      </c>
      <c r="R1" t="s">
        <v>1100</v>
      </c>
      <c r="S1" t="s">
        <v>1101</v>
      </c>
      <c r="T1" t="s">
        <v>1102</v>
      </c>
      <c r="U1" t="s">
        <v>1103</v>
      </c>
      <c r="V1" t="s">
        <v>1104</v>
      </c>
      <c r="W1" t="s">
        <v>1105</v>
      </c>
      <c r="X1" t="s">
        <v>1106</v>
      </c>
      <c r="Y1" t="s">
        <v>1107</v>
      </c>
      <c r="Z1" t="s">
        <v>1108</v>
      </c>
      <c r="AA1" t="s">
        <v>1109</v>
      </c>
      <c r="AB1" t="s">
        <v>1110</v>
      </c>
      <c r="AC1" t="s">
        <v>1111</v>
      </c>
      <c r="AD1" t="s">
        <v>1112</v>
      </c>
      <c r="AE1" t="s">
        <v>1113</v>
      </c>
      <c r="AF1" t="s">
        <v>1114</v>
      </c>
      <c r="AG1" t="s">
        <v>1115</v>
      </c>
      <c r="AH1" t="s">
        <v>1116</v>
      </c>
      <c r="AI1" t="s">
        <v>1117</v>
      </c>
      <c r="AJ1" t="s">
        <v>1118</v>
      </c>
      <c r="AK1" t="s">
        <v>1119</v>
      </c>
      <c r="AL1" t="s">
        <v>1120</v>
      </c>
      <c r="AM1" t="s">
        <v>1121</v>
      </c>
      <c r="AN1" t="s">
        <v>1122</v>
      </c>
      <c r="AO1" t="s">
        <v>1123</v>
      </c>
      <c r="AP1" t="s">
        <v>1124</v>
      </c>
      <c r="AQ1" t="s">
        <v>1125</v>
      </c>
      <c r="AR1" t="s">
        <v>1126</v>
      </c>
      <c r="AS1" t="s">
        <v>1127</v>
      </c>
      <c r="AT1" t="s">
        <v>1128</v>
      </c>
      <c r="AU1" t="s">
        <v>1129</v>
      </c>
      <c r="AV1" t="s">
        <v>1130</v>
      </c>
      <c r="AW1" t="s">
        <v>1131</v>
      </c>
      <c r="AX1" t="s">
        <v>1132</v>
      </c>
      <c r="AY1" t="s">
        <v>1133</v>
      </c>
      <c r="AZ1" t="s">
        <v>1134</v>
      </c>
      <c r="BA1" t="s">
        <v>1135</v>
      </c>
      <c r="BB1" t="s">
        <v>1136</v>
      </c>
      <c r="BC1" t="s">
        <v>1137</v>
      </c>
      <c r="BD1" t="s">
        <v>1138</v>
      </c>
      <c r="BE1" t="s">
        <v>1139</v>
      </c>
      <c r="BF1" t="s">
        <v>1140</v>
      </c>
      <c r="BG1" t="s">
        <v>1141</v>
      </c>
      <c r="BH1" t="s">
        <v>1142</v>
      </c>
      <c r="BI1" t="s">
        <v>1143</v>
      </c>
    </row>
    <row r="2" spans="1:61" x14ac:dyDescent="0.25">
      <c r="A2" t="s">
        <v>213</v>
      </c>
      <c r="B2" t="s">
        <v>692</v>
      </c>
      <c r="C2" t="s">
        <v>692</v>
      </c>
      <c r="D2" t="s">
        <v>692</v>
      </c>
      <c r="E2" t="s">
        <v>692</v>
      </c>
      <c r="F2" t="s">
        <v>692</v>
      </c>
      <c r="G2" t="s">
        <v>692</v>
      </c>
      <c r="H2" t="s">
        <v>692</v>
      </c>
      <c r="I2" t="s">
        <v>692</v>
      </c>
      <c r="J2" t="s">
        <v>692</v>
      </c>
      <c r="K2" t="s">
        <v>692</v>
      </c>
      <c r="L2" t="s">
        <v>692</v>
      </c>
      <c r="M2" t="s">
        <v>692</v>
      </c>
      <c r="N2" t="s">
        <v>692</v>
      </c>
      <c r="O2" t="s">
        <v>692</v>
      </c>
      <c r="P2" t="s">
        <v>692</v>
      </c>
      <c r="Q2" t="s">
        <v>692</v>
      </c>
      <c r="R2" t="s">
        <v>692</v>
      </c>
      <c r="S2" t="s">
        <v>692</v>
      </c>
      <c r="T2" t="s">
        <v>692</v>
      </c>
      <c r="U2" t="s">
        <v>692</v>
      </c>
      <c r="V2" t="s">
        <v>692</v>
      </c>
      <c r="W2" t="s">
        <v>692</v>
      </c>
      <c r="X2" t="s">
        <v>692</v>
      </c>
      <c r="Y2" t="s">
        <v>692</v>
      </c>
      <c r="Z2" t="s">
        <v>692</v>
      </c>
      <c r="AA2" t="s">
        <v>692</v>
      </c>
      <c r="AB2" t="s">
        <v>692</v>
      </c>
      <c r="AC2" t="s">
        <v>692</v>
      </c>
      <c r="AD2" t="s">
        <v>692</v>
      </c>
      <c r="AE2" t="s">
        <v>692</v>
      </c>
      <c r="AF2" t="s">
        <v>692</v>
      </c>
      <c r="AG2" t="s">
        <v>692</v>
      </c>
      <c r="AH2" t="s">
        <v>692</v>
      </c>
      <c r="AI2" t="s">
        <v>692</v>
      </c>
      <c r="AJ2" t="s">
        <v>692</v>
      </c>
      <c r="AK2" t="s">
        <v>692</v>
      </c>
      <c r="AL2" t="s">
        <v>692</v>
      </c>
      <c r="AM2" t="s">
        <v>692</v>
      </c>
      <c r="AN2" t="s">
        <v>692</v>
      </c>
      <c r="AO2" t="s">
        <v>692</v>
      </c>
      <c r="AP2" t="s">
        <v>692</v>
      </c>
      <c r="AQ2" t="s">
        <v>694</v>
      </c>
      <c r="AR2" t="s">
        <v>694</v>
      </c>
      <c r="AS2" t="s">
        <v>694</v>
      </c>
      <c r="AT2" t="s">
        <v>694</v>
      </c>
      <c r="AU2" t="s">
        <v>694</v>
      </c>
      <c r="AV2" t="s">
        <v>694</v>
      </c>
      <c r="AW2" t="s">
        <v>694</v>
      </c>
      <c r="AX2" t="s">
        <v>694</v>
      </c>
      <c r="AY2" t="s">
        <v>696</v>
      </c>
      <c r="AZ2" t="s">
        <v>696</v>
      </c>
      <c r="BA2" t="s">
        <v>696</v>
      </c>
      <c r="BB2" t="s">
        <v>696</v>
      </c>
      <c r="BC2" t="s">
        <v>696</v>
      </c>
      <c r="BD2" t="s">
        <v>698</v>
      </c>
      <c r="BE2" t="s">
        <v>698</v>
      </c>
      <c r="BF2" t="s">
        <v>698</v>
      </c>
      <c r="BG2" t="s">
        <v>698</v>
      </c>
      <c r="BH2" t="s">
        <v>698</v>
      </c>
      <c r="BI2" t="s">
        <v>698</v>
      </c>
    </row>
    <row r="3" spans="1:61" x14ac:dyDescent="0.25">
      <c r="A3" t="s">
        <v>216</v>
      </c>
      <c r="B3" t="s">
        <v>616</v>
      </c>
      <c r="C3" t="s">
        <v>616</v>
      </c>
      <c r="D3" t="s">
        <v>616</v>
      </c>
      <c r="E3" t="s">
        <v>616</v>
      </c>
      <c r="F3" t="s">
        <v>616</v>
      </c>
      <c r="G3" t="s">
        <v>616</v>
      </c>
      <c r="H3" t="s">
        <v>618</v>
      </c>
      <c r="I3" t="s">
        <v>618</v>
      </c>
      <c r="J3" t="s">
        <v>618</v>
      </c>
      <c r="K3" t="s">
        <v>618</v>
      </c>
      <c r="L3" t="s">
        <v>618</v>
      </c>
      <c r="M3" t="s">
        <v>618</v>
      </c>
      <c r="N3" t="s">
        <v>618</v>
      </c>
      <c r="O3" t="s">
        <v>618</v>
      </c>
      <c r="P3" t="s">
        <v>618</v>
      </c>
      <c r="Q3" t="s">
        <v>618</v>
      </c>
      <c r="R3" t="s">
        <v>620</v>
      </c>
      <c r="S3" t="s">
        <v>620</v>
      </c>
      <c r="T3" t="s">
        <v>622</v>
      </c>
      <c r="U3" t="s">
        <v>624</v>
      </c>
      <c r="V3" t="s">
        <v>626</v>
      </c>
      <c r="W3" t="s">
        <v>626</v>
      </c>
      <c r="X3" t="s">
        <v>626</v>
      </c>
      <c r="Y3" t="s">
        <v>626</v>
      </c>
      <c r="Z3" t="s">
        <v>626</v>
      </c>
      <c r="AA3" t="s">
        <v>626</v>
      </c>
      <c r="AB3" t="s">
        <v>626</v>
      </c>
      <c r="AC3" t="s">
        <v>626</v>
      </c>
      <c r="AD3" t="s">
        <v>626</v>
      </c>
      <c r="AE3" t="s">
        <v>626</v>
      </c>
      <c r="AF3" t="s">
        <v>626</v>
      </c>
      <c r="AG3" t="s">
        <v>626</v>
      </c>
      <c r="AH3" t="s">
        <v>626</v>
      </c>
      <c r="AI3" t="s">
        <v>626</v>
      </c>
      <c r="AJ3" t="s">
        <v>626</v>
      </c>
      <c r="AK3" t="s">
        <v>626</v>
      </c>
      <c r="AL3" t="s">
        <v>626</v>
      </c>
      <c r="AM3" t="s">
        <v>626</v>
      </c>
      <c r="AN3" t="s">
        <v>626</v>
      </c>
      <c r="AO3" t="s">
        <v>626</v>
      </c>
      <c r="AP3" t="s">
        <v>626</v>
      </c>
      <c r="AQ3" t="s">
        <v>626</v>
      </c>
      <c r="AR3" t="s">
        <v>626</v>
      </c>
      <c r="AS3" t="s">
        <v>626</v>
      </c>
      <c r="AT3" t="s">
        <v>626</v>
      </c>
      <c r="AU3" t="s">
        <v>626</v>
      </c>
      <c r="AV3" t="s">
        <v>626</v>
      </c>
      <c r="AW3" t="s">
        <v>626</v>
      </c>
      <c r="AX3" t="s">
        <v>626</v>
      </c>
      <c r="AY3" t="s">
        <v>626</v>
      </c>
      <c r="AZ3" t="s">
        <v>626</v>
      </c>
      <c r="BA3" t="s">
        <v>626</v>
      </c>
      <c r="BB3" t="s">
        <v>626</v>
      </c>
      <c r="BC3" t="s">
        <v>626</v>
      </c>
      <c r="BD3" t="s">
        <v>626</v>
      </c>
      <c r="BE3" t="s">
        <v>626</v>
      </c>
      <c r="BF3" t="s">
        <v>626</v>
      </c>
      <c r="BG3" t="s">
        <v>626</v>
      </c>
      <c r="BH3" t="s">
        <v>626</v>
      </c>
      <c r="BI3" t="s">
        <v>626</v>
      </c>
    </row>
    <row r="4" spans="1:61" x14ac:dyDescent="0.25">
      <c r="A4" t="s">
        <v>219</v>
      </c>
      <c r="B4" t="s">
        <v>630</v>
      </c>
      <c r="C4" t="s">
        <v>630</v>
      </c>
      <c r="D4" t="s">
        <v>630</v>
      </c>
      <c r="E4" t="s">
        <v>632</v>
      </c>
      <c r="F4" t="s">
        <v>632</v>
      </c>
      <c r="G4" t="s">
        <v>632</v>
      </c>
      <c r="H4" t="s">
        <v>632</v>
      </c>
      <c r="I4" t="s">
        <v>632</v>
      </c>
      <c r="J4" t="s">
        <v>632</v>
      </c>
      <c r="K4" t="s">
        <v>634</v>
      </c>
      <c r="L4" t="s">
        <v>635</v>
      </c>
      <c r="M4" t="s">
        <v>635</v>
      </c>
      <c r="N4" t="s">
        <v>636</v>
      </c>
      <c r="O4" t="s">
        <v>636</v>
      </c>
      <c r="P4" t="s">
        <v>626</v>
      </c>
      <c r="Q4" t="s">
        <v>626</v>
      </c>
      <c r="R4" t="s">
        <v>626</v>
      </c>
      <c r="S4" t="s">
        <v>626</v>
      </c>
      <c r="T4" t="s">
        <v>626</v>
      </c>
      <c r="U4" t="s">
        <v>626</v>
      </c>
      <c r="V4" t="s">
        <v>626</v>
      </c>
      <c r="W4" t="s">
        <v>626</v>
      </c>
      <c r="X4" t="s">
        <v>626</v>
      </c>
      <c r="Y4" t="s">
        <v>626</v>
      </c>
      <c r="Z4" t="s">
        <v>626</v>
      </c>
      <c r="AA4" t="s">
        <v>626</v>
      </c>
      <c r="AB4" t="s">
        <v>626</v>
      </c>
      <c r="AC4" t="s">
        <v>626</v>
      </c>
      <c r="AD4" t="s">
        <v>626</v>
      </c>
      <c r="AE4" t="s">
        <v>626</v>
      </c>
      <c r="AF4" t="s">
        <v>626</v>
      </c>
      <c r="AG4" t="s">
        <v>626</v>
      </c>
      <c r="AH4" t="s">
        <v>626</v>
      </c>
      <c r="AI4" t="s">
        <v>626</v>
      </c>
      <c r="AJ4" t="s">
        <v>626</v>
      </c>
      <c r="AK4" t="s">
        <v>626</v>
      </c>
      <c r="AL4" t="s">
        <v>626</v>
      </c>
      <c r="AM4" t="s">
        <v>626</v>
      </c>
      <c r="AN4" t="s">
        <v>626</v>
      </c>
      <c r="AO4" t="s">
        <v>626</v>
      </c>
      <c r="AP4" t="s">
        <v>626</v>
      </c>
      <c r="AQ4" t="s">
        <v>626</v>
      </c>
      <c r="AR4" t="s">
        <v>626</v>
      </c>
      <c r="AS4" t="s">
        <v>626</v>
      </c>
      <c r="AT4" t="s">
        <v>626</v>
      </c>
      <c r="AU4" t="s">
        <v>626</v>
      </c>
      <c r="AV4" t="s">
        <v>626</v>
      </c>
      <c r="AW4" t="s">
        <v>626</v>
      </c>
      <c r="AX4" t="s">
        <v>626</v>
      </c>
      <c r="AY4" t="s">
        <v>626</v>
      </c>
      <c r="AZ4" t="s">
        <v>626</v>
      </c>
      <c r="BA4" t="s">
        <v>626</v>
      </c>
      <c r="BB4" t="s">
        <v>626</v>
      </c>
      <c r="BC4" t="s">
        <v>626</v>
      </c>
      <c r="BD4" t="s">
        <v>626</v>
      </c>
      <c r="BE4" t="s">
        <v>626</v>
      </c>
      <c r="BF4" t="s">
        <v>626</v>
      </c>
      <c r="BG4" t="s">
        <v>626</v>
      </c>
      <c r="BH4" t="s">
        <v>626</v>
      </c>
      <c r="BI4" t="s">
        <v>626</v>
      </c>
    </row>
    <row r="5" spans="1:61" x14ac:dyDescent="0.25">
      <c r="A5" t="s">
        <v>218</v>
      </c>
      <c r="B5" t="s">
        <v>640</v>
      </c>
      <c r="C5" t="s">
        <v>640</v>
      </c>
      <c r="D5" t="s">
        <v>640</v>
      </c>
      <c r="E5" t="s">
        <v>640</v>
      </c>
      <c r="F5" t="s">
        <v>642</v>
      </c>
      <c r="G5" t="s">
        <v>642</v>
      </c>
      <c r="H5" t="s">
        <v>644</v>
      </c>
      <c r="I5" t="s">
        <v>644</v>
      </c>
      <c r="J5" t="s">
        <v>645</v>
      </c>
      <c r="K5" t="s">
        <v>645</v>
      </c>
      <c r="L5" t="s">
        <v>645</v>
      </c>
      <c r="M5" t="s">
        <v>646</v>
      </c>
      <c r="N5" t="s">
        <v>626</v>
      </c>
      <c r="O5" t="s">
        <v>626</v>
      </c>
      <c r="P5" t="s">
        <v>626</v>
      </c>
      <c r="Q5" t="s">
        <v>626</v>
      </c>
      <c r="R5" t="s">
        <v>626</v>
      </c>
      <c r="S5" t="s">
        <v>626</v>
      </c>
      <c r="T5" t="s">
        <v>626</v>
      </c>
      <c r="U5" t="s">
        <v>626</v>
      </c>
      <c r="V5" t="s">
        <v>626</v>
      </c>
      <c r="W5" t="s">
        <v>626</v>
      </c>
      <c r="X5" t="s">
        <v>626</v>
      </c>
      <c r="Y5" t="s">
        <v>626</v>
      </c>
      <c r="Z5" t="s">
        <v>626</v>
      </c>
      <c r="AA5" t="s">
        <v>626</v>
      </c>
      <c r="AB5" t="s">
        <v>626</v>
      </c>
      <c r="AC5" t="s">
        <v>626</v>
      </c>
      <c r="AD5" t="s">
        <v>626</v>
      </c>
      <c r="AE5" t="s">
        <v>626</v>
      </c>
      <c r="AF5" t="s">
        <v>626</v>
      </c>
      <c r="AG5" t="s">
        <v>626</v>
      </c>
      <c r="AH5" t="s">
        <v>626</v>
      </c>
      <c r="AI5" t="s">
        <v>626</v>
      </c>
      <c r="AJ5" t="s">
        <v>626</v>
      </c>
      <c r="AK5" t="s">
        <v>626</v>
      </c>
      <c r="AL5" t="s">
        <v>626</v>
      </c>
      <c r="AM5" t="s">
        <v>626</v>
      </c>
      <c r="AN5" t="s">
        <v>626</v>
      </c>
      <c r="AO5" t="s">
        <v>626</v>
      </c>
      <c r="AP5" t="s">
        <v>626</v>
      </c>
      <c r="AQ5" t="s">
        <v>626</v>
      </c>
      <c r="AR5" t="s">
        <v>626</v>
      </c>
      <c r="AS5" t="s">
        <v>626</v>
      </c>
      <c r="AT5" t="s">
        <v>626</v>
      </c>
      <c r="AU5" t="s">
        <v>626</v>
      </c>
      <c r="AV5" t="s">
        <v>626</v>
      </c>
      <c r="AW5" t="s">
        <v>626</v>
      </c>
      <c r="AX5" t="s">
        <v>626</v>
      </c>
      <c r="AY5" t="s">
        <v>626</v>
      </c>
      <c r="AZ5" t="s">
        <v>626</v>
      </c>
      <c r="BA5" t="s">
        <v>626</v>
      </c>
      <c r="BB5" t="s">
        <v>626</v>
      </c>
      <c r="BC5" t="s">
        <v>626</v>
      </c>
      <c r="BD5" t="s">
        <v>626</v>
      </c>
      <c r="BE5" t="s">
        <v>626</v>
      </c>
      <c r="BF5" t="s">
        <v>626</v>
      </c>
      <c r="BG5" t="s">
        <v>626</v>
      </c>
      <c r="BH5" t="s">
        <v>626</v>
      </c>
      <c r="BI5" t="s">
        <v>626</v>
      </c>
    </row>
    <row r="6" spans="1:61" x14ac:dyDescent="0.25">
      <c r="A6" t="s">
        <v>222</v>
      </c>
      <c r="B6" t="s">
        <v>649</v>
      </c>
      <c r="C6" t="s">
        <v>649</v>
      </c>
      <c r="D6" t="s">
        <v>649</v>
      </c>
      <c r="E6" t="s">
        <v>649</v>
      </c>
      <c r="F6" t="s">
        <v>649</v>
      </c>
      <c r="G6" t="s">
        <v>649</v>
      </c>
      <c r="H6" t="s">
        <v>649</v>
      </c>
      <c r="I6" t="s">
        <v>649</v>
      </c>
      <c r="J6" t="s">
        <v>651</v>
      </c>
      <c r="K6" t="s">
        <v>651</v>
      </c>
      <c r="L6" t="s">
        <v>651</v>
      </c>
      <c r="M6" t="s">
        <v>651</v>
      </c>
      <c r="N6" t="s">
        <v>651</v>
      </c>
      <c r="O6" t="s">
        <v>651</v>
      </c>
      <c r="P6" t="s">
        <v>651</v>
      </c>
      <c r="Q6" t="s">
        <v>652</v>
      </c>
      <c r="R6" t="s">
        <v>652</v>
      </c>
      <c r="S6" t="s">
        <v>653</v>
      </c>
      <c r="T6" t="s">
        <v>653</v>
      </c>
      <c r="U6" t="s">
        <v>654</v>
      </c>
      <c r="V6" t="s">
        <v>654</v>
      </c>
      <c r="W6" t="s">
        <v>626</v>
      </c>
      <c r="X6" t="s">
        <v>626</v>
      </c>
      <c r="Y6" t="s">
        <v>626</v>
      </c>
      <c r="Z6" t="s">
        <v>626</v>
      </c>
      <c r="AA6" t="s">
        <v>626</v>
      </c>
      <c r="AB6" t="s">
        <v>626</v>
      </c>
      <c r="AC6" t="s">
        <v>626</v>
      </c>
      <c r="AD6" t="s">
        <v>626</v>
      </c>
      <c r="AE6" t="s">
        <v>626</v>
      </c>
      <c r="AF6" t="s">
        <v>626</v>
      </c>
      <c r="AG6" t="s">
        <v>626</v>
      </c>
      <c r="AH6" t="s">
        <v>626</v>
      </c>
      <c r="AI6" t="s">
        <v>626</v>
      </c>
      <c r="AJ6" t="s">
        <v>626</v>
      </c>
      <c r="AK6" t="s">
        <v>626</v>
      </c>
      <c r="AL6" t="s">
        <v>626</v>
      </c>
      <c r="AM6" t="s">
        <v>626</v>
      </c>
      <c r="AN6" t="s">
        <v>626</v>
      </c>
      <c r="AO6" t="s">
        <v>626</v>
      </c>
      <c r="AP6" t="s">
        <v>626</v>
      </c>
      <c r="AQ6" t="s">
        <v>626</v>
      </c>
      <c r="AR6" t="s">
        <v>626</v>
      </c>
      <c r="AS6" t="s">
        <v>626</v>
      </c>
      <c r="AT6" t="s">
        <v>626</v>
      </c>
      <c r="AU6" t="s">
        <v>626</v>
      </c>
      <c r="AV6" t="s">
        <v>626</v>
      </c>
      <c r="AW6" t="s">
        <v>626</v>
      </c>
      <c r="AX6" t="s">
        <v>626</v>
      </c>
      <c r="AY6" t="s">
        <v>626</v>
      </c>
      <c r="AZ6" t="s">
        <v>626</v>
      </c>
      <c r="BA6" t="s">
        <v>626</v>
      </c>
      <c r="BB6" t="s">
        <v>626</v>
      </c>
      <c r="BC6" t="s">
        <v>626</v>
      </c>
      <c r="BD6" t="s">
        <v>626</v>
      </c>
      <c r="BE6" t="s">
        <v>626</v>
      </c>
      <c r="BF6" t="s">
        <v>626</v>
      </c>
      <c r="BG6" t="s">
        <v>626</v>
      </c>
      <c r="BH6" t="s">
        <v>626</v>
      </c>
      <c r="BI6" t="s">
        <v>626</v>
      </c>
    </row>
    <row r="7" spans="1:61" x14ac:dyDescent="0.25">
      <c r="A7" t="s">
        <v>217</v>
      </c>
      <c r="B7" t="s">
        <v>657</v>
      </c>
      <c r="C7" t="s">
        <v>657</v>
      </c>
      <c r="D7" t="s">
        <v>657</v>
      </c>
      <c r="E7" t="s">
        <v>657</v>
      </c>
      <c r="F7" t="s">
        <v>659</v>
      </c>
      <c r="G7" t="s">
        <v>661</v>
      </c>
      <c r="H7" t="s">
        <v>661</v>
      </c>
      <c r="I7" t="s">
        <v>661</v>
      </c>
      <c r="J7" t="s">
        <v>663</v>
      </c>
      <c r="K7" t="s">
        <v>663</v>
      </c>
      <c r="L7" t="s">
        <v>664</v>
      </c>
      <c r="M7" t="s">
        <v>665</v>
      </c>
      <c r="N7" t="s">
        <v>626</v>
      </c>
      <c r="O7" t="s">
        <v>626</v>
      </c>
      <c r="P7" t="s">
        <v>626</v>
      </c>
      <c r="Q7" t="s">
        <v>626</v>
      </c>
      <c r="R7" t="s">
        <v>626</v>
      </c>
      <c r="S7" t="s">
        <v>626</v>
      </c>
      <c r="T7" t="s">
        <v>626</v>
      </c>
      <c r="U7" t="s">
        <v>626</v>
      </c>
      <c r="V7" t="s">
        <v>626</v>
      </c>
      <c r="W7" t="s">
        <v>626</v>
      </c>
      <c r="X7" t="s">
        <v>626</v>
      </c>
      <c r="Y7" t="s">
        <v>626</v>
      </c>
      <c r="Z7" t="s">
        <v>626</v>
      </c>
      <c r="AA7" t="s">
        <v>626</v>
      </c>
      <c r="AB7" t="s">
        <v>626</v>
      </c>
      <c r="AC7" t="s">
        <v>626</v>
      </c>
      <c r="AD7" t="s">
        <v>626</v>
      </c>
      <c r="AE7" t="s">
        <v>626</v>
      </c>
      <c r="AF7" t="s">
        <v>626</v>
      </c>
      <c r="AG7" t="s">
        <v>626</v>
      </c>
      <c r="AH7" t="s">
        <v>626</v>
      </c>
      <c r="AI7" t="s">
        <v>626</v>
      </c>
      <c r="AJ7" t="s">
        <v>626</v>
      </c>
      <c r="AK7" t="s">
        <v>626</v>
      </c>
      <c r="AL7" t="s">
        <v>626</v>
      </c>
      <c r="AM7" t="s">
        <v>626</v>
      </c>
      <c r="AN7" t="s">
        <v>626</v>
      </c>
      <c r="AO7" t="s">
        <v>626</v>
      </c>
      <c r="AP7" t="s">
        <v>626</v>
      </c>
      <c r="AQ7" t="s">
        <v>626</v>
      </c>
      <c r="AR7" t="s">
        <v>626</v>
      </c>
      <c r="AS7" t="s">
        <v>626</v>
      </c>
      <c r="AT7" t="s">
        <v>626</v>
      </c>
      <c r="AU7" t="s">
        <v>626</v>
      </c>
      <c r="AV7" t="s">
        <v>626</v>
      </c>
      <c r="AW7" t="s">
        <v>626</v>
      </c>
      <c r="AX7" t="s">
        <v>626</v>
      </c>
      <c r="AY7" t="s">
        <v>626</v>
      </c>
      <c r="AZ7" t="s">
        <v>626</v>
      </c>
      <c r="BA7" t="s">
        <v>626</v>
      </c>
      <c r="BB7" t="s">
        <v>626</v>
      </c>
      <c r="BC7" t="s">
        <v>626</v>
      </c>
      <c r="BD7" t="s">
        <v>626</v>
      </c>
      <c r="BE7" t="s">
        <v>626</v>
      </c>
      <c r="BF7" t="s">
        <v>626</v>
      </c>
      <c r="BG7" t="s">
        <v>626</v>
      </c>
      <c r="BH7" t="s">
        <v>626</v>
      </c>
      <c r="BI7" t="s">
        <v>626</v>
      </c>
    </row>
    <row r="8" spans="1:61" x14ac:dyDescent="0.25">
      <c r="A8" t="s">
        <v>220</v>
      </c>
      <c r="B8" t="s">
        <v>666</v>
      </c>
      <c r="C8" t="s">
        <v>666</v>
      </c>
      <c r="D8" t="s">
        <v>666</v>
      </c>
      <c r="E8" t="s">
        <v>666</v>
      </c>
      <c r="F8" t="s">
        <v>667</v>
      </c>
      <c r="G8" t="s">
        <v>667</v>
      </c>
      <c r="H8" t="s">
        <v>667</v>
      </c>
      <c r="I8" t="s">
        <v>668</v>
      </c>
      <c r="J8" t="s">
        <v>668</v>
      </c>
      <c r="K8" t="s">
        <v>669</v>
      </c>
      <c r="L8" t="s">
        <v>670</v>
      </c>
      <c r="M8" t="s">
        <v>626</v>
      </c>
      <c r="N8" t="s">
        <v>626</v>
      </c>
      <c r="O8" t="s">
        <v>626</v>
      </c>
      <c r="P8" t="s">
        <v>626</v>
      </c>
      <c r="Q8" t="s">
        <v>626</v>
      </c>
      <c r="R8" t="s">
        <v>626</v>
      </c>
      <c r="S8" t="s">
        <v>626</v>
      </c>
      <c r="T8" t="s">
        <v>626</v>
      </c>
      <c r="U8" t="s">
        <v>626</v>
      </c>
      <c r="V8" t="s">
        <v>626</v>
      </c>
      <c r="W8" t="s">
        <v>626</v>
      </c>
      <c r="X8" t="s">
        <v>626</v>
      </c>
      <c r="Y8" t="s">
        <v>626</v>
      </c>
      <c r="Z8" t="s">
        <v>626</v>
      </c>
      <c r="AA8" t="s">
        <v>626</v>
      </c>
      <c r="AB8" t="s">
        <v>626</v>
      </c>
      <c r="AC8" t="s">
        <v>626</v>
      </c>
      <c r="AD8" t="s">
        <v>626</v>
      </c>
      <c r="AE8" t="s">
        <v>626</v>
      </c>
      <c r="AF8" t="s">
        <v>626</v>
      </c>
      <c r="AG8" t="s">
        <v>626</v>
      </c>
      <c r="AH8" t="s">
        <v>626</v>
      </c>
      <c r="AI8" t="s">
        <v>626</v>
      </c>
      <c r="AJ8" t="s">
        <v>626</v>
      </c>
      <c r="AK8" t="s">
        <v>626</v>
      </c>
      <c r="AL8" t="s">
        <v>626</v>
      </c>
      <c r="AM8" t="s">
        <v>626</v>
      </c>
      <c r="AN8" t="s">
        <v>626</v>
      </c>
      <c r="AO8" t="s">
        <v>626</v>
      </c>
      <c r="AP8" t="s">
        <v>626</v>
      </c>
      <c r="AQ8" t="s">
        <v>626</v>
      </c>
      <c r="AR8" t="s">
        <v>626</v>
      </c>
      <c r="AS8" t="s">
        <v>626</v>
      </c>
      <c r="AT8" t="s">
        <v>626</v>
      </c>
      <c r="AU8" t="s">
        <v>626</v>
      </c>
      <c r="AV8" t="s">
        <v>626</v>
      </c>
      <c r="AW8" t="s">
        <v>626</v>
      </c>
      <c r="AX8" t="s">
        <v>626</v>
      </c>
      <c r="AY8" t="s">
        <v>626</v>
      </c>
      <c r="AZ8" t="s">
        <v>626</v>
      </c>
      <c r="BA8" t="s">
        <v>626</v>
      </c>
      <c r="BB8" t="s">
        <v>626</v>
      </c>
      <c r="BC8" t="s">
        <v>626</v>
      </c>
      <c r="BD8" t="s">
        <v>626</v>
      </c>
      <c r="BE8" t="s">
        <v>626</v>
      </c>
      <c r="BF8" t="s">
        <v>626</v>
      </c>
      <c r="BG8" t="s">
        <v>626</v>
      </c>
      <c r="BH8" t="s">
        <v>626</v>
      </c>
      <c r="BI8" t="s">
        <v>626</v>
      </c>
    </row>
    <row r="9" spans="1:61" x14ac:dyDescent="0.25">
      <c r="A9" t="s">
        <v>221</v>
      </c>
      <c r="B9" t="s">
        <v>671</v>
      </c>
      <c r="C9" t="s">
        <v>671</v>
      </c>
      <c r="D9" t="s">
        <v>671</v>
      </c>
      <c r="E9" t="s">
        <v>671</v>
      </c>
      <c r="F9" t="s">
        <v>672</v>
      </c>
      <c r="G9" t="s">
        <v>672</v>
      </c>
      <c r="H9" t="s">
        <v>672</v>
      </c>
      <c r="I9" t="s">
        <v>672</v>
      </c>
      <c r="J9" t="s">
        <v>672</v>
      </c>
      <c r="K9" t="s">
        <v>673</v>
      </c>
      <c r="L9" t="s">
        <v>673</v>
      </c>
      <c r="M9" t="s">
        <v>674</v>
      </c>
      <c r="N9" t="s">
        <v>675</v>
      </c>
      <c r="O9" t="s">
        <v>626</v>
      </c>
      <c r="P9" t="s">
        <v>626</v>
      </c>
      <c r="Q9" t="s">
        <v>626</v>
      </c>
      <c r="R9" t="s">
        <v>626</v>
      </c>
      <c r="S9" t="s">
        <v>626</v>
      </c>
      <c r="T9" t="s">
        <v>626</v>
      </c>
      <c r="U9" t="s">
        <v>626</v>
      </c>
      <c r="V9" t="s">
        <v>626</v>
      </c>
      <c r="W9" t="s">
        <v>626</v>
      </c>
      <c r="X9" t="s">
        <v>626</v>
      </c>
      <c r="Y9" t="s">
        <v>626</v>
      </c>
      <c r="Z9" t="s">
        <v>626</v>
      </c>
      <c r="AA9" t="s">
        <v>626</v>
      </c>
      <c r="AB9" t="s">
        <v>626</v>
      </c>
      <c r="AC9" t="s">
        <v>626</v>
      </c>
      <c r="AD9" t="s">
        <v>626</v>
      </c>
      <c r="AE9" t="s">
        <v>626</v>
      </c>
      <c r="AF9" t="s">
        <v>626</v>
      </c>
      <c r="AG9" t="s">
        <v>626</v>
      </c>
      <c r="AH9" t="s">
        <v>626</v>
      </c>
      <c r="AI9" t="s">
        <v>626</v>
      </c>
      <c r="AJ9" t="s">
        <v>626</v>
      </c>
      <c r="AK9" t="s">
        <v>626</v>
      </c>
      <c r="AL9" t="s">
        <v>626</v>
      </c>
      <c r="AM9" t="s">
        <v>626</v>
      </c>
      <c r="AN9" t="s">
        <v>626</v>
      </c>
      <c r="AO9" t="s">
        <v>626</v>
      </c>
      <c r="AP9" t="s">
        <v>626</v>
      </c>
      <c r="AQ9" t="s">
        <v>626</v>
      </c>
      <c r="AR9" t="s">
        <v>626</v>
      </c>
      <c r="AS9" t="s">
        <v>626</v>
      </c>
      <c r="AT9" t="s">
        <v>626</v>
      </c>
      <c r="AU9" t="s">
        <v>626</v>
      </c>
      <c r="AV9" t="s">
        <v>626</v>
      </c>
      <c r="AW9" t="s">
        <v>626</v>
      </c>
      <c r="AX9" t="s">
        <v>626</v>
      </c>
      <c r="AY9" t="s">
        <v>626</v>
      </c>
      <c r="AZ9" t="s">
        <v>626</v>
      </c>
      <c r="BA9" t="s">
        <v>626</v>
      </c>
      <c r="BB9" t="s">
        <v>626</v>
      </c>
      <c r="BC9" t="s">
        <v>626</v>
      </c>
      <c r="BD9" t="s">
        <v>626</v>
      </c>
      <c r="BE9" t="s">
        <v>626</v>
      </c>
      <c r="BF9" t="s">
        <v>626</v>
      </c>
      <c r="BG9" t="s">
        <v>626</v>
      </c>
      <c r="BH9" t="s">
        <v>626</v>
      </c>
      <c r="BI9" t="s">
        <v>626</v>
      </c>
    </row>
    <row r="10" spans="1:61" x14ac:dyDescent="0.25">
      <c r="A10" t="s">
        <v>215</v>
      </c>
      <c r="B10" t="s">
        <v>682</v>
      </c>
      <c r="C10" t="s">
        <v>682</v>
      </c>
      <c r="D10" t="s">
        <v>682</v>
      </c>
      <c r="E10" t="s">
        <v>682</v>
      </c>
      <c r="F10" t="s">
        <v>682</v>
      </c>
      <c r="G10" t="s">
        <v>682</v>
      </c>
      <c r="H10" t="s">
        <v>684</v>
      </c>
      <c r="I10" t="s">
        <v>684</v>
      </c>
      <c r="J10" t="s">
        <v>684</v>
      </c>
      <c r="K10" t="s">
        <v>684</v>
      </c>
      <c r="L10" t="s">
        <v>684</v>
      </c>
      <c r="M10" t="s">
        <v>686</v>
      </c>
      <c r="N10" t="s">
        <v>686</v>
      </c>
      <c r="O10" t="s">
        <v>686</v>
      </c>
      <c r="P10" t="s">
        <v>688</v>
      </c>
      <c r="Q10" t="s">
        <v>688</v>
      </c>
      <c r="R10" t="s">
        <v>688</v>
      </c>
      <c r="S10" t="s">
        <v>688</v>
      </c>
      <c r="T10" t="s">
        <v>688</v>
      </c>
      <c r="U10" t="s">
        <v>690</v>
      </c>
      <c r="V10" t="s">
        <v>690</v>
      </c>
      <c r="W10" t="s">
        <v>690</v>
      </c>
      <c r="X10" t="s">
        <v>690</v>
      </c>
      <c r="Y10" t="s">
        <v>690</v>
      </c>
      <c r="Z10" t="s">
        <v>690</v>
      </c>
      <c r="AA10" t="s">
        <v>626</v>
      </c>
      <c r="AB10" t="s">
        <v>626</v>
      </c>
      <c r="AC10" t="s">
        <v>626</v>
      </c>
      <c r="AD10" t="s">
        <v>626</v>
      </c>
      <c r="AE10" t="s">
        <v>626</v>
      </c>
      <c r="AF10" t="s">
        <v>626</v>
      </c>
      <c r="AG10" t="s">
        <v>626</v>
      </c>
      <c r="AH10" t="s">
        <v>626</v>
      </c>
      <c r="AI10" t="s">
        <v>626</v>
      </c>
      <c r="AJ10" t="s">
        <v>626</v>
      </c>
      <c r="AK10" t="s">
        <v>626</v>
      </c>
      <c r="AL10" t="s">
        <v>626</v>
      </c>
      <c r="AM10" t="s">
        <v>626</v>
      </c>
      <c r="AN10" t="s">
        <v>626</v>
      </c>
      <c r="AO10" t="s">
        <v>626</v>
      </c>
      <c r="AP10" t="s">
        <v>626</v>
      </c>
      <c r="AQ10" t="s">
        <v>626</v>
      </c>
      <c r="AR10" t="s">
        <v>626</v>
      </c>
      <c r="AS10" t="s">
        <v>626</v>
      </c>
      <c r="AT10" t="s">
        <v>626</v>
      </c>
      <c r="AU10" t="s">
        <v>626</v>
      </c>
      <c r="AV10" t="s">
        <v>626</v>
      </c>
      <c r="AW10" t="s">
        <v>626</v>
      </c>
      <c r="AX10" t="s">
        <v>626</v>
      </c>
      <c r="AY10" t="s">
        <v>626</v>
      </c>
      <c r="AZ10" t="s">
        <v>626</v>
      </c>
      <c r="BA10" t="s">
        <v>626</v>
      </c>
      <c r="BB10" t="s">
        <v>626</v>
      </c>
      <c r="BC10" t="s">
        <v>626</v>
      </c>
      <c r="BD10" t="s">
        <v>626</v>
      </c>
      <c r="BE10" t="s">
        <v>626</v>
      </c>
      <c r="BF10" t="s">
        <v>626</v>
      </c>
      <c r="BG10" t="s">
        <v>626</v>
      </c>
      <c r="BH10" t="s">
        <v>626</v>
      </c>
      <c r="BI10" t="s">
        <v>626</v>
      </c>
    </row>
    <row r="11" spans="1:61" x14ac:dyDescent="0.25">
      <c r="A11" t="s">
        <v>223</v>
      </c>
      <c r="B11" t="s">
        <v>676</v>
      </c>
      <c r="C11" t="s">
        <v>676</v>
      </c>
      <c r="D11" t="s">
        <v>676</v>
      </c>
      <c r="E11" t="s">
        <v>676</v>
      </c>
      <c r="F11" t="s">
        <v>676</v>
      </c>
      <c r="G11" t="s">
        <v>676</v>
      </c>
      <c r="H11" t="s">
        <v>676</v>
      </c>
      <c r="I11" t="s">
        <v>678</v>
      </c>
      <c r="J11" t="s">
        <v>678</v>
      </c>
      <c r="K11" t="s">
        <v>678</v>
      </c>
      <c r="L11" t="s">
        <v>678</v>
      </c>
      <c r="M11" t="s">
        <v>678</v>
      </c>
      <c r="N11" t="s">
        <v>678</v>
      </c>
      <c r="O11" t="s">
        <v>678</v>
      </c>
      <c r="P11" t="s">
        <v>680</v>
      </c>
      <c r="Q11" t="s">
        <v>680</v>
      </c>
      <c r="R11" t="s">
        <v>680</v>
      </c>
      <c r="S11" t="s">
        <v>680</v>
      </c>
      <c r="T11" t="s">
        <v>680</v>
      </c>
      <c r="U11" t="s">
        <v>680</v>
      </c>
      <c r="V11" t="s">
        <v>680</v>
      </c>
      <c r="W11" t="s">
        <v>626</v>
      </c>
      <c r="X11" t="s">
        <v>626</v>
      </c>
      <c r="Y11" t="s">
        <v>626</v>
      </c>
      <c r="Z11" t="s">
        <v>626</v>
      </c>
      <c r="AA11" t="s">
        <v>626</v>
      </c>
      <c r="AB11" t="s">
        <v>626</v>
      </c>
      <c r="AC11" t="s">
        <v>626</v>
      </c>
      <c r="AD11" t="s">
        <v>626</v>
      </c>
      <c r="AE11" t="s">
        <v>626</v>
      </c>
      <c r="AF11" t="s">
        <v>626</v>
      </c>
      <c r="AG11" t="s">
        <v>626</v>
      </c>
      <c r="AH11" t="s">
        <v>626</v>
      </c>
      <c r="AI11" t="s">
        <v>626</v>
      </c>
      <c r="AJ11" t="s">
        <v>626</v>
      </c>
      <c r="AK11" t="s">
        <v>626</v>
      </c>
      <c r="AL11" t="s">
        <v>626</v>
      </c>
      <c r="AM11" t="s">
        <v>626</v>
      </c>
      <c r="AN11" t="s">
        <v>626</v>
      </c>
      <c r="AO11" t="s">
        <v>626</v>
      </c>
      <c r="AP11" t="s">
        <v>626</v>
      </c>
      <c r="AQ11" t="s">
        <v>626</v>
      </c>
      <c r="AR11" t="s">
        <v>626</v>
      </c>
      <c r="AS11" t="s">
        <v>626</v>
      </c>
      <c r="AT11" t="s">
        <v>626</v>
      </c>
      <c r="AU11" t="s">
        <v>626</v>
      </c>
      <c r="AV11" t="s">
        <v>626</v>
      </c>
      <c r="AW11" t="s">
        <v>626</v>
      </c>
      <c r="AX11" t="s">
        <v>626</v>
      </c>
      <c r="AY11" t="s">
        <v>626</v>
      </c>
      <c r="AZ11" t="s">
        <v>626</v>
      </c>
      <c r="BA11" t="s">
        <v>626</v>
      </c>
      <c r="BB11" t="s">
        <v>626</v>
      </c>
      <c r="BC11" t="s">
        <v>626</v>
      </c>
      <c r="BD11" t="s">
        <v>626</v>
      </c>
      <c r="BE11" t="s">
        <v>626</v>
      </c>
      <c r="BF11" t="s">
        <v>626</v>
      </c>
      <c r="BG11" t="s">
        <v>626</v>
      </c>
      <c r="BH11" t="s">
        <v>626</v>
      </c>
      <c r="BI11" t="s">
        <v>626</v>
      </c>
    </row>
    <row r="12" spans="1:61" x14ac:dyDescent="0.25">
      <c r="A12" t="s">
        <v>214</v>
      </c>
      <c r="B12" t="s">
        <v>1144</v>
      </c>
      <c r="C12" t="s">
        <v>1144</v>
      </c>
      <c r="D12" t="s">
        <v>1144</v>
      </c>
      <c r="E12" t="s">
        <v>1145</v>
      </c>
      <c r="F12" t="s">
        <v>1145</v>
      </c>
      <c r="G12" t="s">
        <v>1145</v>
      </c>
      <c r="H12" t="s">
        <v>1145</v>
      </c>
      <c r="I12" t="s">
        <v>1145</v>
      </c>
      <c r="J12" t="s">
        <v>1145</v>
      </c>
      <c r="K12" t="s">
        <v>1145</v>
      </c>
      <c r="L12" t="s">
        <v>1145</v>
      </c>
      <c r="M12" t="s">
        <v>1145</v>
      </c>
      <c r="N12" t="s">
        <v>1145</v>
      </c>
      <c r="O12" t="s">
        <v>1146</v>
      </c>
      <c r="P12" t="s">
        <v>1146</v>
      </c>
      <c r="Q12" t="s">
        <v>1146</v>
      </c>
      <c r="R12" t="s">
        <v>1146</v>
      </c>
      <c r="S12" t="s">
        <v>1146</v>
      </c>
      <c r="T12" t="s">
        <v>1146</v>
      </c>
      <c r="U12" t="s">
        <v>1146</v>
      </c>
      <c r="V12" t="s">
        <v>706</v>
      </c>
      <c r="W12" t="s">
        <v>706</v>
      </c>
      <c r="X12" t="s">
        <v>706</v>
      </c>
      <c r="Y12" t="s">
        <v>626</v>
      </c>
      <c r="Z12" t="s">
        <v>626</v>
      </c>
      <c r="AA12" t="s">
        <v>626</v>
      </c>
      <c r="AB12" t="s">
        <v>626</v>
      </c>
      <c r="AC12" t="s">
        <v>626</v>
      </c>
      <c r="AD12" t="s">
        <v>626</v>
      </c>
      <c r="AE12" t="s">
        <v>626</v>
      </c>
      <c r="AF12" t="s">
        <v>626</v>
      </c>
      <c r="AG12" t="s">
        <v>626</v>
      </c>
      <c r="AH12" t="s">
        <v>626</v>
      </c>
      <c r="AI12" t="s">
        <v>626</v>
      </c>
      <c r="AJ12" t="s">
        <v>626</v>
      </c>
      <c r="AK12" t="s">
        <v>626</v>
      </c>
      <c r="AL12" t="s">
        <v>626</v>
      </c>
      <c r="AM12" t="s">
        <v>626</v>
      </c>
      <c r="AN12" t="s">
        <v>626</v>
      </c>
      <c r="AO12" t="s">
        <v>626</v>
      </c>
      <c r="AP12" t="s">
        <v>626</v>
      </c>
      <c r="AQ12" t="s">
        <v>626</v>
      </c>
      <c r="AR12" t="s">
        <v>626</v>
      </c>
      <c r="AS12" t="s">
        <v>626</v>
      </c>
      <c r="AT12" t="s">
        <v>626</v>
      </c>
      <c r="AU12" t="s">
        <v>626</v>
      </c>
      <c r="AV12" t="s">
        <v>626</v>
      </c>
      <c r="AW12" t="s">
        <v>626</v>
      </c>
      <c r="AX12" t="s">
        <v>626</v>
      </c>
      <c r="AY12" t="s">
        <v>626</v>
      </c>
      <c r="AZ12" t="s">
        <v>626</v>
      </c>
      <c r="BA12" t="s">
        <v>626</v>
      </c>
      <c r="BB12" t="s">
        <v>626</v>
      </c>
      <c r="BC12" t="s">
        <v>626</v>
      </c>
      <c r="BD12" t="s">
        <v>626</v>
      </c>
      <c r="BE12" t="s">
        <v>626</v>
      </c>
      <c r="BF12" t="s">
        <v>626</v>
      </c>
      <c r="BG12" t="s">
        <v>626</v>
      </c>
      <c r="BH12" t="s">
        <v>626</v>
      </c>
      <c r="BI12" t="s">
        <v>626</v>
      </c>
    </row>
    <row r="13" spans="1:61" x14ac:dyDescent="0.25">
      <c r="A13" t="s">
        <v>224</v>
      </c>
      <c r="B13" t="s">
        <v>1147</v>
      </c>
      <c r="C13" t="s">
        <v>1147</v>
      </c>
      <c r="D13" t="s">
        <v>1147</v>
      </c>
      <c r="E13" t="s">
        <v>710</v>
      </c>
      <c r="F13" t="s">
        <v>710</v>
      </c>
      <c r="G13" t="s">
        <v>710</v>
      </c>
      <c r="H13" t="s">
        <v>710</v>
      </c>
      <c r="I13" t="s">
        <v>710</v>
      </c>
      <c r="J13" t="s">
        <v>712</v>
      </c>
      <c r="K13" t="s">
        <v>712</v>
      </c>
      <c r="L13" t="s">
        <v>712</v>
      </c>
      <c r="M13" t="s">
        <v>714</v>
      </c>
      <c r="N13" t="s">
        <v>714</v>
      </c>
      <c r="O13" t="s">
        <v>714</v>
      </c>
      <c r="P13" t="s">
        <v>714</v>
      </c>
      <c r="Q13" t="s">
        <v>716</v>
      </c>
      <c r="R13" t="s">
        <v>716</v>
      </c>
      <c r="S13" t="s">
        <v>716</v>
      </c>
      <c r="T13" t="s">
        <v>718</v>
      </c>
      <c r="U13" t="s">
        <v>718</v>
      </c>
      <c r="V13" t="s">
        <v>718</v>
      </c>
      <c r="W13" t="s">
        <v>626</v>
      </c>
      <c r="X13" t="s">
        <v>626</v>
      </c>
      <c r="Y13" t="s">
        <v>626</v>
      </c>
      <c r="Z13" t="s">
        <v>626</v>
      </c>
      <c r="AA13" t="s">
        <v>626</v>
      </c>
      <c r="AB13" t="s">
        <v>626</v>
      </c>
      <c r="AC13" t="s">
        <v>626</v>
      </c>
      <c r="AD13" t="s">
        <v>626</v>
      </c>
      <c r="AE13" t="s">
        <v>626</v>
      </c>
      <c r="AF13" t="s">
        <v>626</v>
      </c>
      <c r="AG13" t="s">
        <v>626</v>
      </c>
      <c r="AH13" t="s">
        <v>626</v>
      </c>
      <c r="AI13" t="s">
        <v>626</v>
      </c>
      <c r="AJ13" t="s">
        <v>626</v>
      </c>
      <c r="AK13" t="s">
        <v>626</v>
      </c>
      <c r="AL13" t="s">
        <v>626</v>
      </c>
      <c r="AM13" t="s">
        <v>626</v>
      </c>
      <c r="AN13" t="s">
        <v>626</v>
      </c>
      <c r="AO13" t="s">
        <v>626</v>
      </c>
      <c r="AP13" t="s">
        <v>626</v>
      </c>
      <c r="AQ13" t="s">
        <v>626</v>
      </c>
      <c r="AR13" t="s">
        <v>626</v>
      </c>
      <c r="AS13" t="s">
        <v>626</v>
      </c>
      <c r="AT13" t="s">
        <v>626</v>
      </c>
      <c r="AU13" t="s">
        <v>626</v>
      </c>
      <c r="AV13" t="s">
        <v>626</v>
      </c>
      <c r="AW13" t="s">
        <v>626</v>
      </c>
      <c r="AX13" t="s">
        <v>626</v>
      </c>
      <c r="AY13" t="s">
        <v>626</v>
      </c>
      <c r="AZ13" t="s">
        <v>626</v>
      </c>
      <c r="BA13" t="s">
        <v>626</v>
      </c>
      <c r="BB13" t="s">
        <v>626</v>
      </c>
      <c r="BC13" t="s">
        <v>626</v>
      </c>
      <c r="BD13" t="s">
        <v>626</v>
      </c>
      <c r="BE13" t="s">
        <v>626</v>
      </c>
      <c r="BF13" t="s">
        <v>626</v>
      </c>
      <c r="BG13" t="s">
        <v>626</v>
      </c>
      <c r="BH13" t="s">
        <v>626</v>
      </c>
      <c r="BI13" t="s">
        <v>626</v>
      </c>
    </row>
    <row r="14" spans="1:61" x14ac:dyDescent="0.25">
      <c r="A14" s="1" t="s">
        <v>225</v>
      </c>
      <c r="B14" s="1" t="s">
        <v>720</v>
      </c>
      <c r="C14" s="1" t="s">
        <v>720</v>
      </c>
      <c r="D14" s="1" t="s">
        <v>720</v>
      </c>
      <c r="E14" s="1" t="s">
        <v>722</v>
      </c>
      <c r="F14" s="1" t="s">
        <v>722</v>
      </c>
      <c r="G14" s="1" t="s">
        <v>722</v>
      </c>
      <c r="H14" s="1" t="s">
        <v>722</v>
      </c>
      <c r="I14" s="1" t="s">
        <v>724</v>
      </c>
      <c r="J14" s="1" t="s">
        <v>724</v>
      </c>
      <c r="K14" s="1" t="s">
        <v>724</v>
      </c>
      <c r="L14" s="1" t="s">
        <v>688</v>
      </c>
      <c r="M14" s="1" t="s">
        <v>688</v>
      </c>
      <c r="N14" s="1" t="s">
        <v>688</v>
      </c>
      <c r="O14" s="1" t="s">
        <v>688</v>
      </c>
      <c r="P14" s="1" t="s">
        <v>726</v>
      </c>
      <c r="Q14" s="1" t="s">
        <v>726</v>
      </c>
      <c r="R14" s="1" t="s">
        <v>726</v>
      </c>
      <c r="S14" s="1" t="s">
        <v>726</v>
      </c>
      <c r="T14" s="1" t="s">
        <v>728</v>
      </c>
      <c r="U14" s="1" t="s">
        <v>728</v>
      </c>
      <c r="V14" s="1" t="s">
        <v>728</v>
      </c>
      <c r="W14" s="1" t="s">
        <v>626</v>
      </c>
      <c r="X14" s="1" t="s">
        <v>626</v>
      </c>
      <c r="Y14" s="1" t="s">
        <v>626</v>
      </c>
      <c r="Z14" s="1" t="s">
        <v>626</v>
      </c>
      <c r="AA14" s="1" t="s">
        <v>626</v>
      </c>
      <c r="AB14" s="1" t="s">
        <v>626</v>
      </c>
      <c r="AC14" s="1" t="s">
        <v>626</v>
      </c>
      <c r="AD14" s="1" t="s">
        <v>626</v>
      </c>
      <c r="AE14" s="1" t="s">
        <v>626</v>
      </c>
      <c r="AF14" s="1" t="s">
        <v>626</v>
      </c>
      <c r="AG14" s="1" t="s">
        <v>626</v>
      </c>
      <c r="AH14" s="1" t="s">
        <v>626</v>
      </c>
      <c r="AI14" s="1" t="s">
        <v>626</v>
      </c>
      <c r="AJ14" s="1" t="s">
        <v>626</v>
      </c>
      <c r="AK14" s="1" t="s">
        <v>626</v>
      </c>
      <c r="AL14" s="1" t="s">
        <v>626</v>
      </c>
      <c r="AM14" s="1" t="s">
        <v>626</v>
      </c>
      <c r="AN14" s="1" t="s">
        <v>626</v>
      </c>
      <c r="AO14" s="1" t="s">
        <v>626</v>
      </c>
      <c r="AP14" s="1" t="s">
        <v>626</v>
      </c>
      <c r="AQ14" s="1" t="s">
        <v>626</v>
      </c>
      <c r="AR14" s="1" t="s">
        <v>626</v>
      </c>
      <c r="AS14" s="1" t="s">
        <v>626</v>
      </c>
      <c r="AT14" s="1" t="s">
        <v>626</v>
      </c>
      <c r="AU14" s="1" t="s">
        <v>626</v>
      </c>
      <c r="AV14" s="1" t="s">
        <v>626</v>
      </c>
      <c r="AW14" s="1" t="s">
        <v>626</v>
      </c>
      <c r="AX14" s="1" t="s">
        <v>626</v>
      </c>
      <c r="AY14" s="1" t="s">
        <v>626</v>
      </c>
      <c r="AZ14" s="1" t="s">
        <v>626</v>
      </c>
      <c r="BA14" s="1" t="s">
        <v>626</v>
      </c>
      <c r="BB14" s="1" t="s">
        <v>626</v>
      </c>
      <c r="BC14" s="1" t="s">
        <v>626</v>
      </c>
      <c r="BD14" s="1" t="s">
        <v>626</v>
      </c>
      <c r="BE14" s="1" t="s">
        <v>626</v>
      </c>
      <c r="BF14" s="1" t="s">
        <v>626</v>
      </c>
      <c r="BG14" s="1" t="s">
        <v>626</v>
      </c>
      <c r="BH14" s="1" t="s">
        <v>626</v>
      </c>
      <c r="BI14" s="1" t="s">
        <v>626</v>
      </c>
    </row>
    <row r="15" spans="1:61" x14ac:dyDescent="0.25">
      <c r="A15" s="1" t="s">
        <v>226</v>
      </c>
      <c r="B15" s="1" t="s">
        <v>720</v>
      </c>
      <c r="C15" s="1" t="s">
        <v>720</v>
      </c>
      <c r="D15" s="1" t="s">
        <v>720</v>
      </c>
      <c r="E15" s="1" t="s">
        <v>722</v>
      </c>
      <c r="F15" s="1" t="s">
        <v>722</v>
      </c>
      <c r="G15" s="1" t="s">
        <v>722</v>
      </c>
      <c r="H15" s="1" t="s">
        <v>722</v>
      </c>
      <c r="I15" s="1" t="s">
        <v>724</v>
      </c>
      <c r="J15" s="1" t="s">
        <v>724</v>
      </c>
      <c r="K15" s="1" t="s">
        <v>724</v>
      </c>
      <c r="L15" s="1" t="s">
        <v>714</v>
      </c>
      <c r="M15" s="1" t="s">
        <v>714</v>
      </c>
      <c r="N15" s="1" t="s">
        <v>714</v>
      </c>
      <c r="O15" s="1" t="s">
        <v>714</v>
      </c>
      <c r="P15" s="1" t="s">
        <v>731</v>
      </c>
      <c r="Q15" s="1" t="s">
        <v>731</v>
      </c>
      <c r="R15" s="1" t="s">
        <v>731</v>
      </c>
      <c r="S15" s="1" t="s">
        <v>733</v>
      </c>
      <c r="T15" s="1" t="s">
        <v>733</v>
      </c>
      <c r="U15" s="1" t="s">
        <v>733</v>
      </c>
      <c r="V15" s="1" t="s">
        <v>626</v>
      </c>
      <c r="W15" s="1" t="s">
        <v>626</v>
      </c>
      <c r="X15" s="1" t="s">
        <v>626</v>
      </c>
      <c r="Y15" s="1" t="s">
        <v>626</v>
      </c>
      <c r="Z15" s="1" t="s">
        <v>626</v>
      </c>
      <c r="AA15" s="1" t="s">
        <v>626</v>
      </c>
      <c r="AB15" s="1" t="s">
        <v>626</v>
      </c>
      <c r="AC15" s="1" t="s">
        <v>626</v>
      </c>
      <c r="AD15" s="1" t="s">
        <v>626</v>
      </c>
      <c r="AE15" s="1" t="s">
        <v>626</v>
      </c>
      <c r="AF15" s="1" t="s">
        <v>626</v>
      </c>
      <c r="AG15" s="1" t="s">
        <v>626</v>
      </c>
      <c r="AH15" s="1" t="s">
        <v>626</v>
      </c>
      <c r="AI15" s="1" t="s">
        <v>626</v>
      </c>
      <c r="AJ15" s="1" t="s">
        <v>626</v>
      </c>
      <c r="AK15" s="1" t="s">
        <v>626</v>
      </c>
      <c r="AL15" s="1" t="s">
        <v>626</v>
      </c>
      <c r="AM15" s="1" t="s">
        <v>626</v>
      </c>
      <c r="AN15" s="1" t="s">
        <v>626</v>
      </c>
      <c r="AO15" s="1" t="s">
        <v>626</v>
      </c>
      <c r="AP15" s="1" t="s">
        <v>626</v>
      </c>
      <c r="AQ15" s="1" t="s">
        <v>626</v>
      </c>
      <c r="AR15" s="1" t="s">
        <v>626</v>
      </c>
      <c r="AS15" s="1" t="s">
        <v>626</v>
      </c>
      <c r="AT15" s="1" t="s">
        <v>626</v>
      </c>
      <c r="AU15" s="1" t="s">
        <v>626</v>
      </c>
      <c r="AV15" s="1" t="s">
        <v>626</v>
      </c>
      <c r="AW15" s="1" t="s">
        <v>626</v>
      </c>
      <c r="AX15" s="1" t="s">
        <v>626</v>
      </c>
      <c r="AY15" s="1" t="s">
        <v>626</v>
      </c>
      <c r="AZ15" s="1" t="s">
        <v>626</v>
      </c>
      <c r="BA15" s="1" t="s">
        <v>626</v>
      </c>
      <c r="BB15" s="1" t="s">
        <v>626</v>
      </c>
      <c r="BC15" s="1" t="s">
        <v>626</v>
      </c>
      <c r="BD15" s="1" t="s">
        <v>626</v>
      </c>
      <c r="BE15" s="1" t="s">
        <v>626</v>
      </c>
      <c r="BF15" s="1" t="s">
        <v>626</v>
      </c>
      <c r="BG15" s="1" t="s">
        <v>626</v>
      </c>
      <c r="BH15" s="1" t="s">
        <v>626</v>
      </c>
      <c r="BI15" s="1" t="s">
        <v>626</v>
      </c>
    </row>
    <row r="16" spans="1:61" x14ac:dyDescent="0.25">
      <c r="A16" t="s">
        <v>227</v>
      </c>
      <c r="B16" s="1" t="s">
        <v>735</v>
      </c>
      <c r="C16" s="1" t="s">
        <v>735</v>
      </c>
      <c r="D16" s="1" t="s">
        <v>735</v>
      </c>
      <c r="E16" s="1" t="s">
        <v>735</v>
      </c>
      <c r="F16" s="1" t="s">
        <v>735</v>
      </c>
      <c r="G16" s="1" t="s">
        <v>735</v>
      </c>
      <c r="H16" s="1" t="s">
        <v>735</v>
      </c>
      <c r="I16" s="1" t="s">
        <v>735</v>
      </c>
      <c r="J16" s="1" t="s">
        <v>735</v>
      </c>
      <c r="K16" s="1" t="s">
        <v>735</v>
      </c>
      <c r="L16" s="1" t="s">
        <v>735</v>
      </c>
      <c r="M16" s="1" t="s">
        <v>694</v>
      </c>
      <c r="N16" s="1" t="s">
        <v>694</v>
      </c>
      <c r="O16" s="1" t="s">
        <v>694</v>
      </c>
      <c r="P16" s="1" t="s">
        <v>694</v>
      </c>
      <c r="Q16" s="1" t="s">
        <v>694</v>
      </c>
      <c r="R16" s="1" t="s">
        <v>694</v>
      </c>
      <c r="S16" s="1" t="s">
        <v>694</v>
      </c>
      <c r="T16" s="1" t="s">
        <v>694</v>
      </c>
      <c r="U16" s="1" t="s">
        <v>696</v>
      </c>
      <c r="V16" s="1" t="s">
        <v>696</v>
      </c>
      <c r="W16" s="1" t="s">
        <v>696</v>
      </c>
      <c r="X16" s="1" t="s">
        <v>696</v>
      </c>
      <c r="Y16" s="1" t="s">
        <v>696</v>
      </c>
      <c r="Z16" s="1" t="s">
        <v>698</v>
      </c>
      <c r="AA16" s="1" t="s">
        <v>698</v>
      </c>
      <c r="AB16" s="1" t="s">
        <v>698</v>
      </c>
      <c r="AC16" s="1" t="s">
        <v>698</v>
      </c>
      <c r="AD16" s="1" t="s">
        <v>698</v>
      </c>
      <c r="AE16" s="1" t="s">
        <v>698</v>
      </c>
      <c r="AF16" s="1" t="s">
        <v>626</v>
      </c>
      <c r="AG16" s="1" t="s">
        <v>626</v>
      </c>
      <c r="AH16" s="1" t="s">
        <v>626</v>
      </c>
      <c r="AI16" s="1" t="s">
        <v>626</v>
      </c>
      <c r="AJ16" s="1" t="s">
        <v>626</v>
      </c>
      <c r="AK16" s="1" t="s">
        <v>626</v>
      </c>
      <c r="AL16" s="1" t="s">
        <v>626</v>
      </c>
      <c r="AM16" s="1" t="s">
        <v>626</v>
      </c>
      <c r="AN16" s="1" t="s">
        <v>626</v>
      </c>
      <c r="AO16" s="1" t="s">
        <v>626</v>
      </c>
      <c r="AP16" s="1" t="s">
        <v>626</v>
      </c>
      <c r="AQ16" s="1" t="s">
        <v>626</v>
      </c>
      <c r="AR16" s="1" t="s">
        <v>626</v>
      </c>
      <c r="AS16" s="1" t="s">
        <v>626</v>
      </c>
      <c r="AT16" s="1" t="s">
        <v>626</v>
      </c>
      <c r="AU16" s="1" t="s">
        <v>626</v>
      </c>
      <c r="AV16" s="1" t="s">
        <v>626</v>
      </c>
      <c r="AW16" s="1" t="s">
        <v>626</v>
      </c>
      <c r="AX16" s="1" t="s">
        <v>626</v>
      </c>
      <c r="AY16" s="1" t="s">
        <v>626</v>
      </c>
      <c r="AZ16" s="1" t="s">
        <v>626</v>
      </c>
      <c r="BA16" s="1" t="s">
        <v>626</v>
      </c>
      <c r="BB16" s="1" t="s">
        <v>626</v>
      </c>
      <c r="BC16" s="1" t="s">
        <v>626</v>
      </c>
      <c r="BD16" s="1" t="s">
        <v>626</v>
      </c>
      <c r="BE16" s="1" t="s">
        <v>626</v>
      </c>
      <c r="BF16" s="1" t="s">
        <v>626</v>
      </c>
      <c r="BG16" s="1" t="s">
        <v>626</v>
      </c>
      <c r="BH16" s="1" t="s">
        <v>626</v>
      </c>
      <c r="BI16" s="1" t="s">
        <v>626</v>
      </c>
    </row>
    <row r="17" spans="1:61" x14ac:dyDescent="0.25">
      <c r="A17" s="1" t="s">
        <v>228</v>
      </c>
      <c r="B17" s="1" t="s">
        <v>737</v>
      </c>
      <c r="C17" s="1" t="s">
        <v>737</v>
      </c>
      <c r="D17" s="1" t="s">
        <v>737</v>
      </c>
      <c r="E17" s="1" t="s">
        <v>739</v>
      </c>
      <c r="F17" s="1" t="s">
        <v>739</v>
      </c>
      <c r="G17" s="1" t="s">
        <v>739</v>
      </c>
      <c r="H17" s="1" t="s">
        <v>739</v>
      </c>
      <c r="I17" s="1" t="s">
        <v>739</v>
      </c>
      <c r="J17" s="1" t="s">
        <v>739</v>
      </c>
      <c r="K17" s="1" t="s">
        <v>739</v>
      </c>
      <c r="L17" s="1" t="s">
        <v>739</v>
      </c>
      <c r="M17" s="1" t="s">
        <v>741</v>
      </c>
      <c r="N17" s="1" t="s">
        <v>741</v>
      </c>
      <c r="O17" s="1" t="s">
        <v>694</v>
      </c>
      <c r="P17" s="1" t="s">
        <v>694</v>
      </c>
      <c r="Q17" s="1" t="s">
        <v>694</v>
      </c>
      <c r="R17" s="1" t="s">
        <v>694</v>
      </c>
      <c r="S17" s="1" t="s">
        <v>626</v>
      </c>
      <c r="T17" s="1" t="s">
        <v>626</v>
      </c>
      <c r="U17" s="1" t="s">
        <v>626</v>
      </c>
      <c r="V17" s="1" t="s">
        <v>626</v>
      </c>
      <c r="W17" s="1" t="s">
        <v>626</v>
      </c>
      <c r="X17" s="1" t="s">
        <v>626</v>
      </c>
      <c r="Y17" s="1" t="s">
        <v>626</v>
      </c>
      <c r="Z17" s="1" t="s">
        <v>626</v>
      </c>
      <c r="AA17" s="1" t="s">
        <v>626</v>
      </c>
      <c r="AB17" s="1" t="s">
        <v>626</v>
      </c>
      <c r="AC17" s="1" t="s">
        <v>626</v>
      </c>
      <c r="AD17" s="1" t="s">
        <v>626</v>
      </c>
      <c r="AE17" s="1" t="s">
        <v>626</v>
      </c>
      <c r="AF17" s="1" t="s">
        <v>626</v>
      </c>
      <c r="AG17" s="1" t="s">
        <v>626</v>
      </c>
      <c r="AH17" s="1" t="s">
        <v>626</v>
      </c>
      <c r="AI17" s="1" t="s">
        <v>626</v>
      </c>
      <c r="AJ17" s="1" t="s">
        <v>626</v>
      </c>
      <c r="AK17" s="1" t="s">
        <v>626</v>
      </c>
      <c r="AL17" s="1" t="s">
        <v>626</v>
      </c>
      <c r="AM17" s="1" t="s">
        <v>626</v>
      </c>
      <c r="AN17" s="1" t="s">
        <v>626</v>
      </c>
      <c r="AO17" s="1" t="s">
        <v>626</v>
      </c>
      <c r="AP17" s="1" t="s">
        <v>626</v>
      </c>
      <c r="AQ17" s="1" t="s">
        <v>626</v>
      </c>
      <c r="AR17" s="1" t="s">
        <v>626</v>
      </c>
      <c r="AS17" s="1" t="s">
        <v>626</v>
      </c>
      <c r="AT17" s="1" t="s">
        <v>626</v>
      </c>
      <c r="AU17" s="1" t="s">
        <v>626</v>
      </c>
      <c r="AV17" s="1" t="s">
        <v>626</v>
      </c>
      <c r="AW17" s="1" t="s">
        <v>626</v>
      </c>
      <c r="AX17" s="1" t="s">
        <v>626</v>
      </c>
      <c r="AY17" s="1" t="s">
        <v>626</v>
      </c>
      <c r="AZ17" s="1" t="s">
        <v>626</v>
      </c>
      <c r="BA17" s="1" t="s">
        <v>626</v>
      </c>
      <c r="BB17" s="1" t="s">
        <v>626</v>
      </c>
      <c r="BC17" s="1" t="s">
        <v>626</v>
      </c>
      <c r="BD17" s="1" t="s">
        <v>626</v>
      </c>
      <c r="BE17" s="1" t="s">
        <v>626</v>
      </c>
      <c r="BF17" s="1" t="s">
        <v>626</v>
      </c>
      <c r="BG17" s="1" t="s">
        <v>626</v>
      </c>
      <c r="BH17" s="1" t="s">
        <v>626</v>
      </c>
      <c r="BI17" s="1" t="s">
        <v>626</v>
      </c>
    </row>
    <row r="18" spans="1:61" x14ac:dyDescent="0.25">
      <c r="A18" s="1" t="s">
        <v>231</v>
      </c>
      <c r="B18" s="1" t="s">
        <v>743</v>
      </c>
      <c r="C18" s="1" t="s">
        <v>743</v>
      </c>
      <c r="D18" s="1" t="s">
        <v>745</v>
      </c>
      <c r="E18" s="1" t="s">
        <v>745</v>
      </c>
      <c r="F18" s="1" t="s">
        <v>745</v>
      </c>
      <c r="G18" s="1" t="s">
        <v>745</v>
      </c>
      <c r="H18" s="1" t="s">
        <v>745</v>
      </c>
      <c r="I18" s="1" t="s">
        <v>748</v>
      </c>
      <c r="J18" s="1" t="s">
        <v>748</v>
      </c>
      <c r="K18" s="1" t="s">
        <v>749</v>
      </c>
      <c r="L18" s="1" t="s">
        <v>749</v>
      </c>
      <c r="M18" s="1" t="s">
        <v>747</v>
      </c>
      <c r="N18" s="1" t="s">
        <v>626</v>
      </c>
      <c r="O18" s="1" t="s">
        <v>626</v>
      </c>
      <c r="P18" s="1" t="s">
        <v>626</v>
      </c>
      <c r="Q18" s="1" t="s">
        <v>626</v>
      </c>
      <c r="R18" s="1" t="s">
        <v>626</v>
      </c>
      <c r="S18" s="1" t="s">
        <v>626</v>
      </c>
      <c r="T18" s="1" t="s">
        <v>626</v>
      </c>
      <c r="U18" s="1" t="s">
        <v>626</v>
      </c>
      <c r="V18" s="1" t="s">
        <v>626</v>
      </c>
      <c r="W18" s="1" t="s">
        <v>626</v>
      </c>
      <c r="X18" s="1" t="s">
        <v>626</v>
      </c>
      <c r="Y18" s="1" t="s">
        <v>626</v>
      </c>
      <c r="Z18" s="1" t="s">
        <v>626</v>
      </c>
      <c r="AA18" s="1" t="s">
        <v>626</v>
      </c>
      <c r="AB18" s="1" t="s">
        <v>626</v>
      </c>
      <c r="AC18" s="1" t="s">
        <v>626</v>
      </c>
      <c r="AD18" s="1" t="s">
        <v>626</v>
      </c>
      <c r="AE18" s="1" t="s">
        <v>626</v>
      </c>
      <c r="AF18" s="1" t="s">
        <v>626</v>
      </c>
      <c r="AG18" s="1" t="s">
        <v>626</v>
      </c>
      <c r="AH18" s="1" t="s">
        <v>626</v>
      </c>
      <c r="AI18" s="1" t="s">
        <v>626</v>
      </c>
      <c r="AJ18" s="1" t="s">
        <v>626</v>
      </c>
      <c r="AK18" s="1" t="s">
        <v>626</v>
      </c>
      <c r="AL18" s="1" t="s">
        <v>626</v>
      </c>
      <c r="AM18" s="1" t="s">
        <v>626</v>
      </c>
      <c r="AN18" s="1" t="s">
        <v>626</v>
      </c>
      <c r="AO18" s="1" t="s">
        <v>626</v>
      </c>
      <c r="AP18" s="1" t="s">
        <v>626</v>
      </c>
      <c r="AQ18" s="1" t="s">
        <v>626</v>
      </c>
      <c r="AR18" s="1" t="s">
        <v>626</v>
      </c>
      <c r="AS18" s="1" t="s">
        <v>626</v>
      </c>
      <c r="AT18" s="1" t="s">
        <v>626</v>
      </c>
      <c r="AU18" s="1" t="s">
        <v>626</v>
      </c>
      <c r="AV18" s="1" t="s">
        <v>626</v>
      </c>
      <c r="AW18" s="1" t="s">
        <v>626</v>
      </c>
      <c r="AX18" s="1" t="s">
        <v>626</v>
      </c>
      <c r="AY18" s="1" t="s">
        <v>626</v>
      </c>
      <c r="AZ18" s="1" t="s">
        <v>626</v>
      </c>
      <c r="BA18" s="1" t="s">
        <v>626</v>
      </c>
      <c r="BB18" s="1" t="s">
        <v>626</v>
      </c>
      <c r="BC18" s="1" t="s">
        <v>626</v>
      </c>
      <c r="BD18" s="1" t="s">
        <v>626</v>
      </c>
      <c r="BE18" s="1" t="s">
        <v>626</v>
      </c>
      <c r="BF18" s="1" t="s">
        <v>626</v>
      </c>
      <c r="BG18" s="1" t="s">
        <v>626</v>
      </c>
      <c r="BH18" s="1" t="s">
        <v>626</v>
      </c>
      <c r="BI18" s="1" t="s">
        <v>626</v>
      </c>
    </row>
    <row r="19" spans="1:61" x14ac:dyDescent="0.25">
      <c r="A19" s="1" t="s">
        <v>232</v>
      </c>
      <c r="B19" s="1" t="s">
        <v>750</v>
      </c>
      <c r="C19" s="1" t="s">
        <v>750</v>
      </c>
      <c r="D19" s="1" t="s">
        <v>750</v>
      </c>
      <c r="E19" s="1" t="s">
        <v>750</v>
      </c>
      <c r="F19" s="1" t="s">
        <v>750</v>
      </c>
      <c r="G19" s="1" t="s">
        <v>750</v>
      </c>
      <c r="H19" s="1" t="s">
        <v>752</v>
      </c>
      <c r="I19" s="1" t="s">
        <v>752</v>
      </c>
      <c r="J19" s="1" t="s">
        <v>752</v>
      </c>
      <c r="K19" s="1" t="s">
        <v>752</v>
      </c>
      <c r="L19" s="1" t="s">
        <v>752</v>
      </c>
      <c r="M19" s="1" t="s">
        <v>752</v>
      </c>
      <c r="N19" s="1" t="s">
        <v>752</v>
      </c>
      <c r="O19" s="1" t="s">
        <v>752</v>
      </c>
      <c r="P19" s="1" t="s">
        <v>752</v>
      </c>
      <c r="Q19" s="1" t="s">
        <v>752</v>
      </c>
      <c r="R19" s="1" t="s">
        <v>748</v>
      </c>
      <c r="S19" s="1" t="s">
        <v>749</v>
      </c>
      <c r="T19" s="1" t="s">
        <v>747</v>
      </c>
      <c r="U19" s="1" t="s">
        <v>747</v>
      </c>
      <c r="V19" s="1" t="s">
        <v>626</v>
      </c>
      <c r="W19" s="1" t="s">
        <v>626</v>
      </c>
      <c r="X19" s="1" t="s">
        <v>626</v>
      </c>
      <c r="Y19" s="1" t="s">
        <v>626</v>
      </c>
      <c r="Z19" s="1" t="s">
        <v>626</v>
      </c>
      <c r="AA19" s="1" t="s">
        <v>626</v>
      </c>
      <c r="AB19" s="1" t="s">
        <v>626</v>
      </c>
      <c r="AC19" s="1" t="s">
        <v>626</v>
      </c>
      <c r="AD19" s="1" t="s">
        <v>626</v>
      </c>
      <c r="AE19" s="1" t="s">
        <v>626</v>
      </c>
      <c r="AF19" s="1" t="s">
        <v>626</v>
      </c>
      <c r="AG19" s="1" t="s">
        <v>626</v>
      </c>
      <c r="AH19" s="1" t="s">
        <v>626</v>
      </c>
      <c r="AI19" s="1" t="s">
        <v>626</v>
      </c>
      <c r="AJ19" s="1" t="s">
        <v>626</v>
      </c>
      <c r="AK19" s="1" t="s">
        <v>626</v>
      </c>
      <c r="AL19" s="1" t="s">
        <v>626</v>
      </c>
      <c r="AM19" s="1" t="s">
        <v>626</v>
      </c>
      <c r="AN19" s="1" t="s">
        <v>626</v>
      </c>
      <c r="AO19" s="1" t="s">
        <v>626</v>
      </c>
      <c r="AP19" s="1" t="s">
        <v>626</v>
      </c>
      <c r="AQ19" s="1" t="s">
        <v>626</v>
      </c>
      <c r="AR19" s="1" t="s">
        <v>626</v>
      </c>
      <c r="AS19" s="1" t="s">
        <v>626</v>
      </c>
      <c r="AT19" s="1" t="s">
        <v>626</v>
      </c>
      <c r="AU19" s="1" t="s">
        <v>626</v>
      </c>
      <c r="AV19" s="1" t="s">
        <v>626</v>
      </c>
      <c r="AW19" s="1" t="s">
        <v>626</v>
      </c>
      <c r="AX19" s="1" t="s">
        <v>626</v>
      </c>
      <c r="AY19" s="1" t="s">
        <v>626</v>
      </c>
      <c r="AZ19" s="1" t="s">
        <v>626</v>
      </c>
      <c r="BA19" s="1" t="s">
        <v>626</v>
      </c>
      <c r="BB19" s="1" t="s">
        <v>626</v>
      </c>
      <c r="BC19" s="1" t="s">
        <v>626</v>
      </c>
      <c r="BD19" s="1" t="s">
        <v>626</v>
      </c>
      <c r="BE19" s="1" t="s">
        <v>626</v>
      </c>
      <c r="BF19" s="1" t="s">
        <v>626</v>
      </c>
      <c r="BG19" s="1" t="s">
        <v>626</v>
      </c>
      <c r="BH19" s="1" t="s">
        <v>626</v>
      </c>
      <c r="BI19" s="1" t="s">
        <v>626</v>
      </c>
    </row>
    <row r="20" spans="1:61" x14ac:dyDescent="0.25">
      <c r="A20" s="1" t="s">
        <v>229</v>
      </c>
      <c r="B20" s="1" t="s">
        <v>743</v>
      </c>
      <c r="C20" s="1" t="s">
        <v>743</v>
      </c>
      <c r="D20" s="1" t="s">
        <v>745</v>
      </c>
      <c r="E20" s="1" t="s">
        <v>745</v>
      </c>
      <c r="F20" s="1" t="s">
        <v>745</v>
      </c>
      <c r="G20" s="1" t="s">
        <v>745</v>
      </c>
      <c r="H20" s="1" t="s">
        <v>745</v>
      </c>
      <c r="I20" s="1" t="s">
        <v>748</v>
      </c>
      <c r="J20" s="1" t="s">
        <v>748</v>
      </c>
      <c r="K20" s="1" t="s">
        <v>749</v>
      </c>
      <c r="L20" s="1" t="s">
        <v>749</v>
      </c>
      <c r="M20" s="1" t="s">
        <v>747</v>
      </c>
      <c r="N20" s="1" t="s">
        <v>626</v>
      </c>
      <c r="O20" s="1" t="s">
        <v>626</v>
      </c>
      <c r="P20" s="1" t="s">
        <v>626</v>
      </c>
      <c r="Q20" s="1" t="s">
        <v>626</v>
      </c>
      <c r="R20" s="1" t="s">
        <v>626</v>
      </c>
      <c r="S20" s="1" t="s">
        <v>626</v>
      </c>
      <c r="T20" s="1" t="s">
        <v>626</v>
      </c>
      <c r="U20" s="1" t="s">
        <v>626</v>
      </c>
      <c r="V20" s="1" t="s">
        <v>626</v>
      </c>
      <c r="W20" s="1" t="s">
        <v>626</v>
      </c>
      <c r="X20" s="1" t="s">
        <v>626</v>
      </c>
      <c r="Y20" s="1" t="s">
        <v>626</v>
      </c>
      <c r="Z20" s="1" t="s">
        <v>626</v>
      </c>
      <c r="AA20" s="1" t="s">
        <v>626</v>
      </c>
      <c r="AB20" s="1" t="s">
        <v>626</v>
      </c>
      <c r="AC20" s="1" t="s">
        <v>626</v>
      </c>
      <c r="AD20" s="1" t="s">
        <v>626</v>
      </c>
      <c r="AE20" s="1" t="s">
        <v>626</v>
      </c>
      <c r="AF20" s="1" t="s">
        <v>626</v>
      </c>
      <c r="AG20" s="1" t="s">
        <v>626</v>
      </c>
      <c r="AH20" s="1" t="s">
        <v>626</v>
      </c>
      <c r="AI20" s="1" t="s">
        <v>626</v>
      </c>
      <c r="AJ20" s="1" t="s">
        <v>626</v>
      </c>
      <c r="AK20" s="1" t="s">
        <v>626</v>
      </c>
      <c r="AL20" s="1" t="s">
        <v>626</v>
      </c>
      <c r="AM20" s="1" t="s">
        <v>626</v>
      </c>
      <c r="AN20" s="1" t="s">
        <v>626</v>
      </c>
      <c r="AO20" s="1" t="s">
        <v>626</v>
      </c>
      <c r="AP20" s="1" t="s">
        <v>626</v>
      </c>
      <c r="AQ20" s="1" t="s">
        <v>626</v>
      </c>
      <c r="AR20" s="1" t="s">
        <v>626</v>
      </c>
      <c r="AS20" s="1" t="s">
        <v>626</v>
      </c>
      <c r="AT20" s="1" t="s">
        <v>626</v>
      </c>
      <c r="AU20" s="1" t="s">
        <v>626</v>
      </c>
      <c r="AV20" s="1" t="s">
        <v>626</v>
      </c>
      <c r="AW20" s="1" t="s">
        <v>626</v>
      </c>
      <c r="AX20" s="1" t="s">
        <v>626</v>
      </c>
      <c r="AY20" s="1" t="s">
        <v>626</v>
      </c>
      <c r="AZ20" s="1" t="s">
        <v>626</v>
      </c>
      <c r="BA20" s="1" t="s">
        <v>626</v>
      </c>
      <c r="BB20" s="1" t="s">
        <v>626</v>
      </c>
      <c r="BC20" s="1" t="s">
        <v>626</v>
      </c>
      <c r="BD20" s="1" t="s">
        <v>626</v>
      </c>
      <c r="BE20" s="1" t="s">
        <v>626</v>
      </c>
      <c r="BF20" s="1" t="s">
        <v>626</v>
      </c>
      <c r="BG20" s="1" t="s">
        <v>626</v>
      </c>
      <c r="BH20" s="1" t="s">
        <v>626</v>
      </c>
      <c r="BI20" s="1" t="s">
        <v>626</v>
      </c>
    </row>
    <row r="21" spans="1:61" x14ac:dyDescent="0.25">
      <c r="A21" s="1" t="s">
        <v>230</v>
      </c>
      <c r="B21" s="1" t="s">
        <v>750</v>
      </c>
      <c r="C21" s="1" t="s">
        <v>750</v>
      </c>
      <c r="D21" s="1" t="s">
        <v>750</v>
      </c>
      <c r="E21" s="1" t="s">
        <v>750</v>
      </c>
      <c r="F21" s="1" t="s">
        <v>750</v>
      </c>
      <c r="G21" s="1" t="s">
        <v>750</v>
      </c>
      <c r="H21" s="1" t="s">
        <v>750</v>
      </c>
      <c r="I21" s="1" t="s">
        <v>752</v>
      </c>
      <c r="J21" s="1" t="s">
        <v>752</v>
      </c>
      <c r="K21" s="1" t="s">
        <v>752</v>
      </c>
      <c r="L21" s="1" t="s">
        <v>752</v>
      </c>
      <c r="M21" s="1" t="s">
        <v>752</v>
      </c>
      <c r="N21" s="1" t="s">
        <v>752</v>
      </c>
      <c r="O21" s="1" t="s">
        <v>752</v>
      </c>
      <c r="P21" s="1" t="s">
        <v>752</v>
      </c>
      <c r="Q21" s="1" t="s">
        <v>752</v>
      </c>
      <c r="R21" s="1" t="s">
        <v>748</v>
      </c>
      <c r="S21" s="1" t="s">
        <v>749</v>
      </c>
      <c r="T21" s="1" t="s">
        <v>747</v>
      </c>
      <c r="U21" s="1" t="s">
        <v>747</v>
      </c>
      <c r="V21" s="1" t="s">
        <v>626</v>
      </c>
      <c r="W21" s="1" t="s">
        <v>626</v>
      </c>
      <c r="X21" s="1" t="s">
        <v>626</v>
      </c>
      <c r="Y21" s="1" t="s">
        <v>626</v>
      </c>
      <c r="Z21" s="1" t="s">
        <v>626</v>
      </c>
      <c r="AA21" s="1" t="s">
        <v>626</v>
      </c>
      <c r="AB21" s="1" t="s">
        <v>626</v>
      </c>
      <c r="AC21" s="1" t="s">
        <v>626</v>
      </c>
      <c r="AD21" s="1" t="s">
        <v>626</v>
      </c>
      <c r="AE21" s="1" t="s">
        <v>626</v>
      </c>
      <c r="AF21" s="1" t="s">
        <v>626</v>
      </c>
      <c r="AG21" s="1" t="s">
        <v>626</v>
      </c>
      <c r="AH21" s="1" t="s">
        <v>626</v>
      </c>
      <c r="AI21" s="1" t="s">
        <v>626</v>
      </c>
      <c r="AJ21" s="1" t="s">
        <v>626</v>
      </c>
      <c r="AK21" s="1" t="s">
        <v>626</v>
      </c>
      <c r="AL21" s="1" t="s">
        <v>626</v>
      </c>
      <c r="AM21" s="1" t="s">
        <v>626</v>
      </c>
      <c r="AN21" s="1" t="s">
        <v>626</v>
      </c>
      <c r="AO21" s="1" t="s">
        <v>626</v>
      </c>
      <c r="AP21" s="1" t="s">
        <v>626</v>
      </c>
      <c r="AQ21" s="1" t="s">
        <v>626</v>
      </c>
      <c r="AR21" s="1" t="s">
        <v>626</v>
      </c>
      <c r="AS21" s="1" t="s">
        <v>626</v>
      </c>
      <c r="AT21" s="1" t="s">
        <v>626</v>
      </c>
      <c r="AU21" s="1" t="s">
        <v>626</v>
      </c>
      <c r="AV21" s="1" t="s">
        <v>626</v>
      </c>
      <c r="AW21" s="1" t="s">
        <v>626</v>
      </c>
      <c r="AX21" s="1" t="s">
        <v>626</v>
      </c>
      <c r="AY21" s="1" t="s">
        <v>626</v>
      </c>
      <c r="AZ21" s="1" t="s">
        <v>626</v>
      </c>
      <c r="BA21" s="1" t="s">
        <v>626</v>
      </c>
      <c r="BB21" s="1" t="s">
        <v>626</v>
      </c>
      <c r="BC21" s="1" t="s">
        <v>626</v>
      </c>
      <c r="BD21" s="1" t="s">
        <v>626</v>
      </c>
      <c r="BE21" s="1" t="s">
        <v>626</v>
      </c>
      <c r="BF21" s="1" t="s">
        <v>626</v>
      </c>
      <c r="BG21" s="1" t="s">
        <v>626</v>
      </c>
      <c r="BH21" s="1" t="s">
        <v>626</v>
      </c>
      <c r="BI21" s="1" t="s">
        <v>626</v>
      </c>
    </row>
    <row r="22" spans="1:61" x14ac:dyDescent="0.25">
      <c r="A22" s="1" t="s">
        <v>233</v>
      </c>
      <c r="B22" s="1" t="s">
        <v>759</v>
      </c>
      <c r="C22" s="1" t="s">
        <v>759</v>
      </c>
      <c r="D22" s="1" t="s">
        <v>752</v>
      </c>
      <c r="E22" s="1" t="s">
        <v>752</v>
      </c>
      <c r="F22" s="1" t="s">
        <v>752</v>
      </c>
      <c r="G22" s="1" t="s">
        <v>748</v>
      </c>
      <c r="H22" s="1" t="s">
        <v>748</v>
      </c>
      <c r="I22" s="1" t="s">
        <v>749</v>
      </c>
      <c r="J22" s="1" t="s">
        <v>1148</v>
      </c>
      <c r="K22" s="1" t="s">
        <v>1148</v>
      </c>
      <c r="L22" s="1" t="s">
        <v>754</v>
      </c>
      <c r="M22" s="1" t="s">
        <v>754</v>
      </c>
      <c r="N22" s="1" t="s">
        <v>747</v>
      </c>
      <c r="O22" s="1" t="s">
        <v>747</v>
      </c>
      <c r="P22" s="1" t="s">
        <v>626</v>
      </c>
      <c r="Q22" s="1" t="s">
        <v>626</v>
      </c>
      <c r="R22" s="1" t="s">
        <v>626</v>
      </c>
      <c r="S22" s="1" t="s">
        <v>626</v>
      </c>
      <c r="T22" s="1" t="s">
        <v>626</v>
      </c>
      <c r="U22" s="1" t="s">
        <v>626</v>
      </c>
      <c r="V22" s="1" t="s">
        <v>626</v>
      </c>
      <c r="W22" s="1" t="s">
        <v>626</v>
      </c>
      <c r="X22" s="1" t="s">
        <v>626</v>
      </c>
      <c r="Y22" s="1" t="s">
        <v>626</v>
      </c>
      <c r="Z22" s="1" t="s">
        <v>626</v>
      </c>
      <c r="AA22" s="1" t="s">
        <v>626</v>
      </c>
      <c r="AB22" s="1" t="s">
        <v>626</v>
      </c>
      <c r="AC22" s="1" t="s">
        <v>626</v>
      </c>
      <c r="AD22" s="1" t="s">
        <v>626</v>
      </c>
      <c r="AE22" s="1" t="s">
        <v>626</v>
      </c>
      <c r="AF22" s="1" t="s">
        <v>626</v>
      </c>
      <c r="AG22" s="1" t="s">
        <v>626</v>
      </c>
      <c r="AH22" s="1" t="s">
        <v>626</v>
      </c>
      <c r="AI22" s="1" t="s">
        <v>626</v>
      </c>
      <c r="AJ22" s="1" t="s">
        <v>626</v>
      </c>
      <c r="AK22" s="1" t="s">
        <v>626</v>
      </c>
      <c r="AL22" s="1" t="s">
        <v>626</v>
      </c>
      <c r="AM22" s="1" t="s">
        <v>626</v>
      </c>
      <c r="AN22" s="1" t="s">
        <v>626</v>
      </c>
      <c r="AO22" s="1" t="s">
        <v>626</v>
      </c>
      <c r="AP22" s="1" t="s">
        <v>626</v>
      </c>
      <c r="AQ22" s="1" t="s">
        <v>626</v>
      </c>
      <c r="AR22" s="1" t="s">
        <v>626</v>
      </c>
      <c r="AS22" s="1" t="s">
        <v>626</v>
      </c>
      <c r="AT22" s="1" t="s">
        <v>626</v>
      </c>
      <c r="AU22" s="1" t="s">
        <v>626</v>
      </c>
      <c r="AV22" s="1" t="s">
        <v>626</v>
      </c>
      <c r="AW22" s="1" t="s">
        <v>626</v>
      </c>
      <c r="AX22" s="1" t="s">
        <v>626</v>
      </c>
      <c r="AY22" s="1" t="s">
        <v>626</v>
      </c>
      <c r="AZ22" s="1" t="s">
        <v>626</v>
      </c>
      <c r="BA22" s="1" t="s">
        <v>626</v>
      </c>
      <c r="BB22" s="1" t="s">
        <v>626</v>
      </c>
      <c r="BC22" s="1" t="s">
        <v>626</v>
      </c>
      <c r="BD22" s="1" t="s">
        <v>626</v>
      </c>
      <c r="BE22" s="1" t="s">
        <v>626</v>
      </c>
      <c r="BF22" s="1" t="s">
        <v>626</v>
      </c>
      <c r="BG22" s="1" t="s">
        <v>626</v>
      </c>
      <c r="BH22" s="1" t="s">
        <v>626</v>
      </c>
      <c r="BI22" s="1" t="s">
        <v>626</v>
      </c>
    </row>
    <row r="23" spans="1:61" x14ac:dyDescent="0.25">
      <c r="A23">
        <v>1</v>
      </c>
      <c r="B23">
        <v>2</v>
      </c>
      <c r="C23">
        <v>3</v>
      </c>
      <c r="D23">
        <v>4</v>
      </c>
      <c r="E23">
        <v>5</v>
      </c>
      <c r="F23">
        <v>6</v>
      </c>
      <c r="G23">
        <v>7</v>
      </c>
      <c r="H23">
        <v>8</v>
      </c>
      <c r="I23">
        <v>9</v>
      </c>
      <c r="J23">
        <v>10</v>
      </c>
      <c r="K23">
        <v>11</v>
      </c>
      <c r="L23">
        <v>12</v>
      </c>
      <c r="M23">
        <v>13</v>
      </c>
      <c r="N23">
        <v>14</v>
      </c>
      <c r="O23">
        <v>15</v>
      </c>
      <c r="P23">
        <v>16</v>
      </c>
      <c r="Q23">
        <v>17</v>
      </c>
      <c r="R23">
        <v>18</v>
      </c>
      <c r="S23">
        <v>19</v>
      </c>
      <c r="T23">
        <v>20</v>
      </c>
      <c r="U23">
        <v>21</v>
      </c>
      <c r="V23">
        <v>22</v>
      </c>
      <c r="W23">
        <v>23</v>
      </c>
      <c r="X23">
        <v>24</v>
      </c>
      <c r="Y23">
        <v>25</v>
      </c>
      <c r="Z23">
        <v>26</v>
      </c>
      <c r="AA23">
        <v>27</v>
      </c>
      <c r="AB23">
        <v>28</v>
      </c>
      <c r="AC23">
        <v>29</v>
      </c>
      <c r="AD23">
        <v>30</v>
      </c>
      <c r="AE23">
        <v>31</v>
      </c>
      <c r="AF23">
        <v>32</v>
      </c>
      <c r="AG23">
        <v>33</v>
      </c>
      <c r="AH23">
        <v>34</v>
      </c>
      <c r="AI23">
        <v>35</v>
      </c>
      <c r="AJ23">
        <v>36</v>
      </c>
      <c r="AK23">
        <v>37</v>
      </c>
      <c r="AL23">
        <v>38</v>
      </c>
      <c r="AM23">
        <v>39</v>
      </c>
      <c r="AN23">
        <v>40</v>
      </c>
      <c r="AO23">
        <v>41</v>
      </c>
      <c r="AP23">
        <v>42</v>
      </c>
      <c r="AQ23">
        <v>43</v>
      </c>
      <c r="AR23">
        <v>44</v>
      </c>
      <c r="AS23">
        <v>45</v>
      </c>
      <c r="AT23">
        <v>46</v>
      </c>
      <c r="AU23">
        <v>47</v>
      </c>
      <c r="AV23">
        <v>48</v>
      </c>
      <c r="AW23">
        <v>49</v>
      </c>
      <c r="AX23">
        <v>50</v>
      </c>
      <c r="AY23">
        <v>51</v>
      </c>
      <c r="AZ23">
        <v>52</v>
      </c>
      <c r="BA23">
        <v>53</v>
      </c>
      <c r="BB23">
        <v>54</v>
      </c>
      <c r="BC23">
        <v>55</v>
      </c>
      <c r="BD23">
        <v>56</v>
      </c>
      <c r="BE23">
        <v>57</v>
      </c>
      <c r="BF23">
        <v>58</v>
      </c>
      <c r="BG23">
        <v>59</v>
      </c>
      <c r="BH23">
        <v>60</v>
      </c>
      <c r="BI23">
        <v>61</v>
      </c>
    </row>
    <row r="24" spans="1:61" x14ac:dyDescent="0.25">
      <c r="B24" s="1"/>
    </row>
    <row r="25" spans="1:61" x14ac:dyDescent="0.25">
      <c r="B25" s="1"/>
    </row>
    <row r="26" spans="1:61" x14ac:dyDescent="0.25">
      <c r="B26" s="1"/>
    </row>
    <row r="27" spans="1:61" x14ac:dyDescent="0.25">
      <c r="B27" s="1"/>
    </row>
    <row r="28" spans="1:61" x14ac:dyDescent="0.25">
      <c r="B28" s="1"/>
    </row>
    <row r="29" spans="1:61" x14ac:dyDescent="0.25">
      <c r="B29" s="1"/>
    </row>
    <row r="30" spans="1:61" x14ac:dyDescent="0.25">
      <c r="B30" s="1"/>
    </row>
    <row r="31" spans="1:61" x14ac:dyDescent="0.25">
      <c r="B31" s="1"/>
    </row>
    <row r="32" spans="1:61"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3AFA33E584B54693536FF1002B25DF" ma:contentTypeVersion="14" ma:contentTypeDescription="Create a new document." ma:contentTypeScope="" ma:versionID="3375e6a53050ef1ffe83e431d843b90f">
  <xsd:schema xmlns:xsd="http://www.w3.org/2001/XMLSchema" xmlns:xs="http://www.w3.org/2001/XMLSchema" xmlns:p="http://schemas.microsoft.com/office/2006/metadata/properties" xmlns:ns1="http://schemas.microsoft.com/sharepoint/v3" xmlns:ns3="4eda4f4a-f706-40f7-968c-5802e7670c3f" xmlns:ns4="247bfe06-67cc-4ee9-8257-711123572ec1" targetNamespace="http://schemas.microsoft.com/office/2006/metadata/properties" ma:root="true" ma:fieldsID="6e2cb8507658e248dd25c633244c6bc1" ns1:_="" ns3:_="" ns4:_="">
    <xsd:import namespace="http://schemas.microsoft.com/sharepoint/v3"/>
    <xsd:import namespace="4eda4f4a-f706-40f7-968c-5802e7670c3f"/>
    <xsd:import namespace="247bfe06-67cc-4ee9-8257-711123572ec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OCR" minOccurs="0"/>
                <xsd:element ref="ns4:MediaServiceDateTaken" minOccurs="0"/>
                <xsd:element ref="ns4:MediaServiceAutoKeyPoints" minOccurs="0"/>
                <xsd:element ref="ns4: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da4f4a-f706-40f7-968c-5802e7670c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7bfe06-67cc-4ee9-8257-711123572ec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B U h D V E 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B U h D 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V I Q 1 Q o i k e 4 D g A A A B E A A A A T A B w A R m 9 y b X V s Y X M v U 2 V j d G l v b j E u b S C i G A A o o B Q A A A A A A A A A A A A A A A A A A A A A A A A A A A A r T k 0 u y c z P U w i G 0 I b W A F B L A Q I t A B Q A A g A I A A V I Q 1 R N h e M w p A A A A P U A A A A S A A A A A A A A A A A A A A A A A A A A A A B D b 2 5 m a W c v U G F j a 2 F n Z S 5 4 b W x Q S w E C L Q A U A A I A C A A F S E N U D 8 r p q 6 Q A A A D p A A A A E w A A A A A A A A A A A A A A A A D w A A A A W 0 N v b n R l b n R f V H l w Z X N d L n h t b F B L A Q I t A B Q A A g A I A A V I Q 1 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Z P N a q L L 5 4 T 4 y q d 3 M X K s E I A A A A A A I A A A A A A A N m A A D A A A A A E A A A A J M / t I A a 3 p G g X t q A N a V J v u E A A A A A B I A A A K A A A A A Q A A A A k 4 D j k X C M E Y / 5 4 z G V k I c P n 1 A A A A C 8 Q R k C e T R I W s l + K 3 L o Q M H q j D r i h s M 2 A f U G j f F 4 Z z N d J U W N J N K 1 s s X S d L v m V N J 0 G p z I d z 3 4 p 0 L 4 a O e L j d Y 5 I e 6 C 5 2 6 P n 4 b s Y E F v h Y 9 J Y P H X k R Q A A A C Z J Z x + E w u F 6 Z b S u e Z 7 + D 4 J 8 0 k w x A = = < / D a t a M a s h u p > 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1593E-A766-4AD8-8028-576F72370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da4f4a-f706-40f7-968c-5802e7670c3f"/>
    <ds:schemaRef ds:uri="247bfe06-67cc-4ee9-8257-711123572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E78645-78CB-4A2E-898A-CAD480798865}">
  <ds:schemaRefs>
    <ds:schemaRef ds:uri="http://schemas.microsoft.com/DataMashup"/>
  </ds:schemaRefs>
</ds:datastoreItem>
</file>

<file path=customXml/itemProps3.xml><?xml version="1.0" encoding="utf-8"?>
<ds:datastoreItem xmlns:ds="http://schemas.openxmlformats.org/officeDocument/2006/customXml" ds:itemID="{9D8B04A5-5CFE-414B-902F-D85003EAA1F6}">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EEA93848-AF02-49A6-8CC4-6E8D55C38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18</vt:i4>
      </vt:variant>
    </vt:vector>
  </HeadingPairs>
  <TitlesOfParts>
    <vt:vector size="23" baseType="lpstr">
      <vt:lpstr>TLEQualitativeReport</vt:lpstr>
      <vt:lpstr>PLFocus_List</vt:lpstr>
      <vt:lpstr>Domain_Wide</vt:lpstr>
      <vt:lpstr>Indicator_Wide</vt:lpstr>
      <vt:lpstr>IndDomain_Wide</vt:lpstr>
      <vt:lpstr>CompletionOfFocus</vt:lpstr>
      <vt:lpstr>FocusedMarzanoDistrictLeader</vt:lpstr>
      <vt:lpstr>MarzanoDistrictLeader</vt:lpstr>
      <vt:lpstr>MarzanoFocusedNonClassroomTeacher</vt:lpstr>
      <vt:lpstr>MarzanoFocusLeader</vt:lpstr>
      <vt:lpstr>MarzanoFocusTeacher</vt:lpstr>
      <vt:lpstr>MarzanoLeader</vt:lpstr>
      <vt:lpstr>MarzanoNonClassroomTeacher</vt:lpstr>
      <vt:lpstr>MarzanoTeacher</vt:lpstr>
      <vt:lpstr>McRELPrincipal</vt:lpstr>
      <vt:lpstr>Model</vt:lpstr>
      <vt:lpstr>TulsaCounselor</vt:lpstr>
      <vt:lpstr>TulsaDean</vt:lpstr>
      <vt:lpstr>TulsaLibrarian</vt:lpstr>
      <vt:lpstr>TulsaNurse</vt:lpstr>
      <vt:lpstr>TulsaSDT</vt:lpstr>
      <vt:lpstr>TulsaSLPathSchPsych</vt:lpstr>
      <vt:lpstr>TulsaTeacher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Mathew Simpson</dc:creator>
  <cp:keywords/>
  <dc:description/>
  <cp:lastModifiedBy>Kyle Wang</cp:lastModifiedBy>
  <cp:revision/>
  <dcterms:created xsi:type="dcterms:W3CDTF">2014-07-16T15:33:42Z</dcterms:created>
  <dcterms:modified xsi:type="dcterms:W3CDTF">2026-05-20T14:19:58Z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0x010100B83AFA33E584B54693536FF1002B25DF</vt:lpwstr>
  </property>
</Properties>
</file>