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fficemgmtentserv-my.sharepoint.com/personal/michael_baker_sde_ok_gov/Documents/Desktop/Accreditation/"/>
    </mc:Choice>
  </mc:AlternateContent>
  <xr:revisionPtr revIDLastSave="0" documentId="8_{7AA23D96-79CB-49C4-89B2-1744678248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Automate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G20" i="1"/>
  <c r="G10" i="1"/>
  <c r="C18" i="1"/>
  <c r="G18" i="1" s="1"/>
  <c r="B35" i="2"/>
  <c r="D31" i="2"/>
  <c r="B31" i="2"/>
  <c r="D26" i="2"/>
  <c r="C26" i="2"/>
  <c r="D25" i="2"/>
  <c r="C25" i="2"/>
  <c r="B27" i="2" s="1"/>
  <c r="D24" i="2"/>
  <c r="D27" i="2" s="1"/>
  <c r="C24" i="2"/>
  <c r="B19" i="2"/>
  <c r="B20" i="2" s="1"/>
  <c r="B15" i="2"/>
  <c r="B11" i="2"/>
  <c r="B12" i="2" s="1"/>
  <c r="B13" i="2" s="1"/>
  <c r="B14" i="2" s="1"/>
  <c r="B38" i="2" s="1"/>
  <c r="B7" i="2"/>
  <c r="B6" i="2"/>
  <c r="D30" i="1"/>
  <c r="D29" i="1"/>
  <c r="G28" i="1"/>
  <c r="G24" i="1"/>
  <c r="G14" i="1" l="1"/>
  <c r="I14" i="1" s="1"/>
  <c r="G30" i="1" s="1"/>
  <c r="B39" i="2"/>
  <c r="B40" i="2" s="1"/>
  <c r="H18" i="1" l="1"/>
  <c r="D32" i="1" s="1"/>
  <c r="I32" i="1" s="1"/>
  <c r="I30" i="1"/>
  <c r="I33" i="1" l="1"/>
</calcChain>
</file>

<file path=xl/sharedStrings.xml><?xml version="1.0" encoding="utf-8"?>
<sst xmlns="http://schemas.openxmlformats.org/spreadsheetml/2006/main" count="96" uniqueCount="88">
  <si>
    <t>OSDE Office of Accreditation Days to Hours Worksheet for SY 2026-2027</t>
  </si>
  <si>
    <t>Name of Site:</t>
  </si>
  <si>
    <t>Name of District:</t>
  </si>
  <si>
    <t>County:</t>
  </si>
  <si>
    <t>Grade Levels:</t>
  </si>
  <si>
    <t>Parent-Teacher Conference Days/Hours (2 days and/or 12 Hours maximum)</t>
  </si>
  <si>
    <t>Number of Days</t>
  </si>
  <si>
    <t># of Hours per Day</t>
  </si>
  <si>
    <t>Total number of PT Hours</t>
  </si>
  <si>
    <t>Kindergarten- 5th grade- regardless of grade location, example if 5th grade is in Intermediate or MS settings</t>
  </si>
  <si>
    <t>Actual/Regular School Year *(Do Not Include Parent-Teacher Conferences, Additional Minutes, Partial Days)</t>
  </si>
  <si>
    <t>Start Time</t>
  </si>
  <si>
    <t>End Time</t>
  </si>
  <si>
    <t>Minutes in School Day which includes 20 minutes of instructional recess time</t>
  </si>
  <si>
    <t xml:space="preserve">Subtract breakfast minutes if served after the tardy bell </t>
  </si>
  <si>
    <t xml:space="preserve">Subtract lunch minutes </t>
  </si>
  <si>
    <t>substract 20 minutes of NON-INSTRUCTIONAL  recess time</t>
  </si>
  <si>
    <t>Total Hours per day</t>
  </si>
  <si>
    <t>Total School Days on the Calendar</t>
  </si>
  <si>
    <t>Total Hours per YEAR</t>
  </si>
  <si>
    <t>Adding Additional Minutes in Bulk (If minutes are added to a large number of school days)</t>
  </si>
  <si>
    <t>Start Time of additional time</t>
  </si>
  <si>
    <t xml:space="preserve">End Time of additional time </t>
  </si>
  <si>
    <t>Total additional minutes each day</t>
  </si>
  <si>
    <t xml:space="preserve">Amount of School Days with the extra time added </t>
  </si>
  <si>
    <t>Total Hours "banked" for the year</t>
  </si>
  <si>
    <t>Equivalent Days Banked</t>
  </si>
  <si>
    <t>Adding Additional Days or Partial Days/Hours (Partial days appear as days only when minutes are 240 or longer. Partial days appear as hours when minutes are longer than 120 and shorter than 240.)</t>
  </si>
  <si>
    <t>ADDITIONAL DAYS TAUGHT</t>
  </si>
  <si>
    <t>TOTAL MINUTES</t>
  </si>
  <si>
    <t>TOTAL HOURS</t>
  </si>
  <si>
    <t>Full virtual days- Only if district has an approved virtual plan and state of emergency is issued</t>
  </si>
  <si>
    <t># of Minutes per Day</t>
  </si>
  <si>
    <t>Professional Development Hours/Days (can not exceed 30 total hours to count toward instruction)</t>
  </si>
  <si>
    <t>Number of Hours</t>
  </si>
  <si>
    <t>TOTAL PROFESSIONAL DEVELOPMENT HOURS</t>
  </si>
  <si>
    <t xml:space="preserve"> </t>
  </si>
  <si>
    <t>Total Days Taught for ASR =</t>
  </si>
  <si>
    <t>GRAND TOTAL HOURS</t>
  </si>
  <si>
    <t>1086-Hour Requirement</t>
  </si>
  <si>
    <t>Total Days for 166 Requirement</t>
  </si>
  <si>
    <t>166-Day Equivalent Requirement</t>
  </si>
  <si>
    <t>Note:</t>
  </si>
  <si>
    <t>Overall Compliance Status</t>
  </si>
  <si>
    <t>Districts may need to complete a sheet per site to accurately calculate Days to Hours.</t>
  </si>
  <si>
    <t>YELLOW CELLS = DISTRICT ENTRY     |     BLUE CELLS = AUTOMATIC CALCULATION</t>
  </si>
  <si>
    <t>DISTRICT GUIDANCE — READ BEFORE COMPLETING</t>
  </si>
  <si>
    <t>1.</t>
  </si>
  <si>
    <t>Enter information only in the yellow cells. Blue cells calculate automatically.</t>
  </si>
  <si>
    <t>2.</t>
  </si>
  <si>
    <t>All schools must meet both requirements: at least 1,086 instructional hours and the equivalent of 166 school days.</t>
  </si>
  <si>
    <t>3.</t>
  </si>
  <si>
    <t>The regular school-day calculation subtracts breakfast served after the tardy bell, lunch, and non-instructional recess.</t>
  </si>
  <si>
    <t>4.</t>
  </si>
  <si>
    <t>Parent-teacher conferences are limited to two days and/or 12 instructional hours.</t>
  </si>
  <si>
    <t>5.</t>
  </si>
  <si>
    <t>Professional development may contribute no more than 30 hours toward the instructional-hour requirement.</t>
  </si>
  <si>
    <t>6.</t>
  </si>
  <si>
    <t>Retain the completed worksheet and supporting calendar documentation for accreditation review.</t>
  </si>
  <si>
    <t>OSDE Office of Accreditation — Fully Automated Days to Hours Worksheet (SY 2026–2027)</t>
  </si>
  <si>
    <t>Parent-Teacher Conference Days/Hours (2 days and/or 12 hours maximum)</t>
  </si>
  <si>
    <t>Total Conference Hours (capped at 12)</t>
  </si>
  <si>
    <t>Conference Days (capped at 2)</t>
  </si>
  <si>
    <t>Minutes per day (raw, includes instructional recess)</t>
  </si>
  <si>
    <t>Instructional minutes per day</t>
  </si>
  <si>
    <t>Hours per day</t>
  </si>
  <si>
    <t>Total Regular Hours</t>
  </si>
  <si>
    <t>Regular Days (for ASR)</t>
  </si>
  <si>
    <t>Start time of additional time</t>
  </si>
  <si>
    <t>Additional minutes each day</t>
  </si>
  <si>
    <t>Total hours added (bulk)</t>
  </si>
  <si>
    <t>Adding Additional Days or Partial Days/Hours</t>
  </si>
  <si>
    <t>Minutes per added day</t>
  </si>
  <si>
    <t>Count of such days</t>
  </si>
  <si>
    <t>Counts as days</t>
  </si>
  <si>
    <t>Counts as hours</t>
  </si>
  <si>
    <t>Total Additional Days</t>
  </si>
  <si>
    <t>Total Partial Hours</t>
  </si>
  <si>
    <t>Full virtual days — only if district has an approved virtual plan and state of emergency is issued</t>
  </si>
  <si>
    <t>Total Virtual Hours</t>
  </si>
  <si>
    <t>Virtual Days (for ASR)</t>
  </si>
  <si>
    <t>Professional Development Hours/Days (cannot exceed 30 total hours to count toward instruction)</t>
  </si>
  <si>
    <t>Number of PD Days</t>
  </si>
  <si>
    <t>Total PD Hours (capped at 30)</t>
  </si>
  <si>
    <t>Totals &amp; Compliance</t>
  </si>
  <si>
    <t>Grand Total Hours</t>
  </si>
  <si>
    <t>Total Days for ASR Requirement</t>
  </si>
  <si>
    <t>166-Day Compliance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</si>
</sst>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&quot;:&quot;mm&quot; &quot;AM/PM"/>
    <numFmt numFmtId="165" formatCode="[$-409]m/d/yyyy"/>
  </numFmts>
  <fonts count="17" x14ac:knownFonts="1">
    <font>
      <sz val="11"/>
      <color theme="1"/>
      <name val="Calibri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theme="1"/>
      <name val="Calibri"/>
      <family val="2"/>
    </font>
    <font>
      <b/>
      <i/>
      <sz val="11"/>
      <color rgb="FF000000"/>
      <name val="Calibri"/>
      <family val="2"/>
    </font>
    <font>
      <sz val="11"/>
      <color rgb="FFC00000"/>
      <name val="Calibri"/>
      <family val="2"/>
    </font>
    <font>
      <b/>
      <sz val="10"/>
      <color rgb="FF000000"/>
      <name val="Calibri"/>
      <family val="2"/>
    </font>
    <font>
      <b/>
      <sz val="14"/>
      <color rgb="FF4472C4"/>
      <name val="Calibri"/>
      <family val="2"/>
    </font>
    <font>
      <b/>
      <sz val="11"/>
      <color rgb="FFFF0000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0"/>
      <color rgb="FF1F4E78"/>
      <name val="Aptos"/>
      <family val="2"/>
    </font>
    <font>
      <b/>
      <sz val="10"/>
      <color rgb="FFFFFFFF"/>
      <name val="Aptos"/>
      <family val="2"/>
    </font>
    <font>
      <b/>
      <sz val="11"/>
      <color rgb="FFFFFFFF"/>
      <name val="Aptos"/>
      <family val="2"/>
    </font>
    <font>
      <sz val="10"/>
      <color rgb="FF000000"/>
      <name val="Aptos"/>
      <family val="2"/>
    </font>
    <font>
      <b/>
      <sz val="10"/>
      <color rgb="FF595959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FFFFFF"/>
      </patternFill>
    </fill>
    <fill>
      <patternFill patternType="solid">
        <fgColor theme="0"/>
      </patternFill>
    </fill>
    <fill>
      <patternFill patternType="solid">
        <fgColor rgb="FFD9D9D9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rgb="FFFFF2CC"/>
      </patternFill>
    </fill>
    <fill>
      <patternFill patternType="solid">
        <fgColor rgb="FFD9EAF7"/>
      </patternFill>
    </fill>
    <fill>
      <patternFill patternType="solid">
        <fgColor rgb="FF1F4E78"/>
      </patternFill>
    </fill>
    <fill>
      <patternFill patternType="solid">
        <fgColor rgb="FFF3F6F9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0" fillId="5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2" fontId="0" fillId="0" borderId="0" xfId="0" applyNumberFormat="1"/>
    <xf numFmtId="0" fontId="8" fillId="0" borderId="0" xfId="0" applyFont="1"/>
    <xf numFmtId="0" fontId="4" fillId="0" borderId="0" xfId="0" applyFont="1"/>
    <xf numFmtId="0" fontId="0" fillId="2" borderId="2" xfId="0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2" fontId="12" fillId="8" borderId="6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1" fontId="12" fillId="8" borderId="6" xfId="0" applyNumberFormat="1" applyFont="1" applyFill="1" applyBorder="1" applyAlignment="1">
      <alignment horizontal="right"/>
    </xf>
    <xf numFmtId="2" fontId="12" fillId="8" borderId="0" xfId="0" applyNumberFormat="1" applyFont="1" applyFill="1"/>
    <xf numFmtId="0" fontId="2" fillId="2" borderId="3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4" fillId="6" borderId="0" xfId="0" applyFont="1" applyFill="1"/>
    <xf numFmtId="0" fontId="0" fillId="0" borderId="6" xfId="0" applyBorder="1" applyAlignment="1">
      <alignment horizontal="right"/>
    </xf>
    <xf numFmtId="0" fontId="0" fillId="4" borderId="6" xfId="0" applyFill="1" applyBorder="1" applyAlignment="1">
      <alignment horizontal="right"/>
    </xf>
    <xf numFmtId="0" fontId="1" fillId="2" borderId="8" xfId="0" applyFont="1" applyFill="1" applyBorder="1"/>
    <xf numFmtId="165" fontId="1" fillId="2" borderId="6" xfId="0" applyNumberFormat="1" applyFont="1" applyFill="1" applyBorder="1" applyAlignment="1">
      <alignment horizontal="right"/>
    </xf>
    <xf numFmtId="0" fontId="0" fillId="3" borderId="0" xfId="0" applyFill="1" applyAlignment="1">
      <alignment horizontal="left"/>
    </xf>
    <xf numFmtId="164" fontId="1" fillId="2" borderId="6" xfId="0" applyNumberFormat="1" applyFont="1" applyFill="1" applyBorder="1" applyAlignment="1">
      <alignment horizontal="left" vertical="center"/>
    </xf>
    <xf numFmtId="0" fontId="0" fillId="2" borderId="6" xfId="0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0" fillId="3" borderId="0" xfId="0" applyFill="1"/>
    <xf numFmtId="0" fontId="7" fillId="2" borderId="6" xfId="0" applyFont="1" applyFill="1" applyBorder="1" applyAlignment="1">
      <alignment horizontal="center"/>
    </xf>
    <xf numFmtId="2" fontId="12" fillId="8" borderId="6" xfId="0" applyNumberFormat="1" applyFont="1" applyFill="1" applyBorder="1" applyAlignment="1">
      <alignment horizontal="center"/>
    </xf>
    <xf numFmtId="0" fontId="1" fillId="2" borderId="6" xfId="0" applyFont="1" applyFill="1" applyBorder="1"/>
    <xf numFmtId="2" fontId="12" fillId="8" borderId="6" xfId="0" applyNumberFormat="1" applyFont="1" applyFill="1" applyBorder="1"/>
    <xf numFmtId="0" fontId="13" fillId="9" borderId="12" xfId="0" applyFont="1" applyFill="1" applyBorder="1" applyAlignment="1">
      <alignment vertical="center" wrapText="1"/>
    </xf>
    <xf numFmtId="0" fontId="12" fillId="8" borderId="12" xfId="0" applyFont="1" applyFill="1" applyBorder="1" applyAlignment="1">
      <alignment horizontal="left" wrapText="1"/>
    </xf>
    <xf numFmtId="0" fontId="13" fillId="0" borderId="12" xfId="0" applyFont="1" applyBorder="1" applyAlignment="1">
      <alignment vertical="center" wrapText="1"/>
    </xf>
    <xf numFmtId="0" fontId="0" fillId="0" borderId="12" xfId="0" applyBorder="1" applyAlignment="1">
      <alignment wrapText="1"/>
    </xf>
    <xf numFmtId="0" fontId="12" fillId="8" borderId="12" xfId="0" applyFont="1" applyFill="1" applyBorder="1" applyAlignment="1">
      <alignment wrapText="1"/>
    </xf>
    <xf numFmtId="0" fontId="9" fillId="0" borderId="0" xfId="0" applyFont="1"/>
    <xf numFmtId="0" fontId="12" fillId="10" borderId="12" xfId="0" applyFont="1" applyFill="1" applyBorder="1" applyAlignment="1">
      <alignment horizontal="right" vertical="center" wrapText="1"/>
    </xf>
    <xf numFmtId="0" fontId="0" fillId="7" borderId="0" xfId="0" applyFill="1" applyProtection="1">
      <protection locked="0"/>
    </xf>
    <xf numFmtId="1" fontId="0" fillId="7" borderId="6" xfId="0" applyNumberFormat="1" applyFill="1" applyBorder="1" applyAlignment="1" applyProtection="1">
      <alignment horizontal="right"/>
      <protection locked="0"/>
    </xf>
    <xf numFmtId="18" fontId="0" fillId="7" borderId="6" xfId="0" applyNumberFormat="1" applyFill="1" applyBorder="1" applyAlignment="1" applyProtection="1">
      <alignment horizontal="right"/>
      <protection locked="0"/>
    </xf>
    <xf numFmtId="0" fontId="0" fillId="7" borderId="6" xfId="0" applyFill="1" applyBorder="1" applyAlignment="1" applyProtection="1">
      <alignment horizontal="right"/>
      <protection locked="0"/>
    </xf>
    <xf numFmtId="0" fontId="1" fillId="7" borderId="6" xfId="0" applyFont="1" applyFill="1" applyBorder="1" applyAlignment="1" applyProtection="1">
      <alignment horizontal="right"/>
      <protection locked="0"/>
    </xf>
    <xf numFmtId="0" fontId="0" fillId="7" borderId="6" xfId="0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>
      <alignment horizontal="left"/>
    </xf>
    <xf numFmtId="0" fontId="0" fillId="0" borderId="2" xfId="0" applyBorder="1"/>
    <xf numFmtId="164" fontId="5" fillId="2" borderId="6" xfId="0" applyNumberFormat="1" applyFont="1" applyFill="1" applyBorder="1" applyAlignment="1">
      <alignment horizontal="left"/>
    </xf>
    <xf numFmtId="0" fontId="0" fillId="0" borderId="7" xfId="0" applyBorder="1"/>
    <xf numFmtId="0" fontId="1" fillId="2" borderId="6" xfId="0" applyFont="1" applyFill="1" applyBorder="1"/>
    <xf numFmtId="0" fontId="0" fillId="2" borderId="6" xfId="0" applyFill="1" applyBorder="1"/>
    <xf numFmtId="0" fontId="6" fillId="3" borderId="10" xfId="0" applyFont="1" applyFill="1" applyBorder="1" applyAlignment="1">
      <alignment horizontal="right"/>
    </xf>
    <xf numFmtId="0" fontId="0" fillId="0" borderId="10" xfId="0" applyBorder="1"/>
    <xf numFmtId="0" fontId="0" fillId="7" borderId="6" xfId="0" applyFill="1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0" fillId="7" borderId="6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>
      <alignment horizontal="center"/>
    </xf>
    <xf numFmtId="0" fontId="0" fillId="0" borderId="4" xfId="0" applyBorder="1"/>
    <xf numFmtId="0" fontId="1" fillId="2" borderId="8" xfId="0" applyFont="1" applyFill="1" applyBorder="1"/>
    <xf numFmtId="0" fontId="0" fillId="0" borderId="9" xfId="0" applyBorder="1"/>
    <xf numFmtId="16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/>
    </xf>
    <xf numFmtId="0" fontId="15" fillId="10" borderId="0" xfId="0" applyFont="1" applyFill="1" applyAlignment="1">
      <alignment vertical="center" wrapText="1"/>
    </xf>
    <xf numFmtId="0" fontId="15" fillId="10" borderId="12" xfId="0" applyFont="1" applyFill="1" applyBorder="1" applyAlignment="1">
      <alignment vertical="center" wrapText="1"/>
    </xf>
    <xf numFmtId="0" fontId="16" fillId="7" borderId="0" xfId="0" applyFont="1" applyFill="1" applyAlignment="1">
      <alignment horizontal="center" vertical="center"/>
    </xf>
    <xf numFmtId="0" fontId="14" fillId="9" borderId="0" xfId="0" applyFont="1" applyFill="1" applyAlignment="1">
      <alignment horizontal="center" vertical="center"/>
    </xf>
  </cellXfs>
  <cellStyles count="1">
    <cellStyle name="Normal" xfId="0" builtinId="0"/>
  </cellStyles>
  <dxfs count="6">
    <dxf>
      <font>
        <b/>
        <color rgb="FFFFFFFF"/>
      </font>
      <fill>
        <patternFill patternType="solid">
          <bgColor rgb="FFC00000"/>
        </patternFill>
      </fill>
    </dxf>
    <dxf>
      <font>
        <b/>
        <color rgb="FFFFFFFF"/>
      </font>
      <fill>
        <patternFill patternType="solid">
          <bgColor rgb="FF70AD47"/>
        </patternFill>
      </fill>
    </dxf>
    <dxf>
      <font>
        <b/>
        <color rgb="FFFFFFFF"/>
      </font>
      <fill>
        <patternFill patternType="solid">
          <bgColor rgb="FFC00000"/>
        </patternFill>
      </fill>
    </dxf>
    <dxf>
      <font>
        <b/>
        <color rgb="FFFFFFFF"/>
      </font>
      <fill>
        <patternFill patternType="solid">
          <bgColor rgb="FF70AD47"/>
        </patternFill>
      </fill>
    </dxf>
    <dxf>
      <font>
        <b/>
        <color rgb="FFFFFFFF"/>
      </font>
      <fill>
        <patternFill patternType="solid">
          <bgColor rgb="FFC00000"/>
        </patternFill>
      </fill>
    </dxf>
    <dxf>
      <font>
        <b/>
        <color rgb="FFFFFFFF"/>
      </font>
      <fill>
        <patternFill patternType="solid">
          <bgColor rgb="FF70AD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2</xdr:row>
      <xdr:rowOff>0</xdr:rowOff>
    </xdr:from>
    <xdr:to>
      <xdr:col>6</xdr:col>
      <xdr:colOff>245744</xdr:colOff>
      <xdr:row>5</xdr:row>
      <xdr:rowOff>94298</xdr:rowOff>
    </xdr:to>
    <xdr:pic>
      <xdr:nvPicPr>
        <xdr:cNvPr id="2" name="/xl/media/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zoomScale="115" workbookViewId="0">
      <selection activeCell="D14" sqref="D14"/>
    </sheetView>
  </sheetViews>
  <sheetFormatPr defaultColWidth="8.85546875" defaultRowHeight="15" x14ac:dyDescent="0.25"/>
  <cols>
    <col min="1" max="1" width="23" customWidth="1"/>
    <col min="2" max="2" width="25.28515625" customWidth="1"/>
    <col min="3" max="3" width="33.85546875" customWidth="1"/>
    <col min="4" max="4" width="25.28515625" customWidth="1"/>
    <col min="5" max="5" width="32.140625" customWidth="1"/>
    <col min="6" max="6" width="33.28515625" customWidth="1"/>
    <col min="7" max="7" width="36" customWidth="1"/>
    <col min="8" max="8" width="22.85546875" customWidth="1"/>
    <col min="9" max="9" width="30.7109375" customWidth="1"/>
  </cols>
  <sheetData>
    <row r="1" spans="1:9" ht="13.9" customHeight="1" x14ac:dyDescent="0.3">
      <c r="C1" s="4" t="s">
        <v>0</v>
      </c>
    </row>
    <row r="3" spans="1:9" x14ac:dyDescent="0.25">
      <c r="A3" s="5" t="s">
        <v>1</v>
      </c>
    </row>
    <row r="4" spans="1:9" x14ac:dyDescent="0.25">
      <c r="A4" s="5" t="s">
        <v>2</v>
      </c>
    </row>
    <row r="5" spans="1:9" x14ac:dyDescent="0.25">
      <c r="A5" s="5" t="s">
        <v>3</v>
      </c>
    </row>
    <row r="6" spans="1:9" x14ac:dyDescent="0.25">
      <c r="A6" s="5" t="s">
        <v>4</v>
      </c>
    </row>
    <row r="8" spans="1:9" x14ac:dyDescent="0.25">
      <c r="A8" s="54" t="s">
        <v>5</v>
      </c>
      <c r="B8" s="55"/>
      <c r="C8" s="55"/>
      <c r="D8" s="55"/>
      <c r="E8" s="6"/>
      <c r="F8" s="6"/>
      <c r="G8" s="6"/>
    </row>
    <row r="9" spans="1:9" x14ac:dyDescent="0.25">
      <c r="A9" s="66" t="s">
        <v>6</v>
      </c>
      <c r="B9" s="67"/>
      <c r="C9" s="7" t="s">
        <v>7</v>
      </c>
      <c r="D9" s="8"/>
      <c r="F9" s="9"/>
      <c r="G9" s="5" t="s">
        <v>8</v>
      </c>
    </row>
    <row r="10" spans="1:9" x14ac:dyDescent="0.25">
      <c r="A10" s="62">
        <v>0</v>
      </c>
      <c r="B10" s="63"/>
      <c r="C10" s="53">
        <v>0</v>
      </c>
      <c r="D10" s="59"/>
      <c r="E10" s="55"/>
      <c r="F10" s="57"/>
      <c r="G10" s="10">
        <f>SUM(A10*C10)</f>
        <v>0</v>
      </c>
    </row>
    <row r="11" spans="1:9" x14ac:dyDescent="0.25">
      <c r="A11" t="s">
        <v>9</v>
      </c>
    </row>
    <row r="12" spans="1:9" x14ac:dyDescent="0.25">
      <c r="A12" s="11" t="s">
        <v>10</v>
      </c>
      <c r="B12" s="12"/>
      <c r="C12" s="12"/>
      <c r="D12" s="12"/>
      <c r="E12" s="13"/>
      <c r="F12" s="30"/>
      <c r="G12" s="14"/>
    </row>
    <row r="13" spans="1:9" ht="31.15" customHeight="1" x14ac:dyDescent="0.3">
      <c r="A13" s="15" t="s">
        <v>11</v>
      </c>
      <c r="B13" s="15" t="s">
        <v>12</v>
      </c>
      <c r="C13" s="16" t="s">
        <v>13</v>
      </c>
      <c r="D13" s="17" t="s">
        <v>14</v>
      </c>
      <c r="E13" s="18" t="s">
        <v>15</v>
      </c>
      <c r="F13" s="17" t="s">
        <v>16</v>
      </c>
      <c r="G13" s="19" t="s">
        <v>17</v>
      </c>
      <c r="H13" s="20" t="s">
        <v>18</v>
      </c>
      <c r="I13" s="20" t="s">
        <v>19</v>
      </c>
    </row>
    <row r="14" spans="1:9" x14ac:dyDescent="0.25">
      <c r="A14" s="50">
        <v>0</v>
      </c>
      <c r="B14" s="50">
        <v>0</v>
      </c>
      <c r="C14" s="21">
        <f>($B$14-$A$14) * 1440</f>
        <v>0</v>
      </c>
      <c r="D14" s="49">
        <v>0</v>
      </c>
      <c r="E14" s="49">
        <v>0</v>
      </c>
      <c r="F14" s="49">
        <v>0</v>
      </c>
      <c r="G14" s="10">
        <f>IF(C14=0,0,ROUND(MAX(0,C14-N(D14)-N(E14)-N(F14))/60,2))</f>
        <v>0</v>
      </c>
      <c r="H14" s="48">
        <v>0</v>
      </c>
      <c r="I14" s="22">
        <f>IF(OR(G14=0,H14=""),0,ROUND(G14*H14,2))</f>
        <v>0</v>
      </c>
    </row>
    <row r="16" spans="1:9" x14ac:dyDescent="0.25">
      <c r="A16" s="58" t="s">
        <v>20</v>
      </c>
      <c r="B16" s="55"/>
      <c r="C16" s="55"/>
      <c r="D16" s="55"/>
      <c r="E16" s="57"/>
    </row>
    <row r="17" spans="1:9" ht="15.95" customHeight="1" x14ac:dyDescent="0.25">
      <c r="A17" s="23" t="s">
        <v>21</v>
      </c>
      <c r="B17" s="23" t="s">
        <v>22</v>
      </c>
      <c r="C17" s="23" t="s">
        <v>23</v>
      </c>
      <c r="D17" s="24"/>
      <c r="E17" s="25"/>
      <c r="F17" s="24" t="s">
        <v>24</v>
      </c>
      <c r="G17" s="18" t="s">
        <v>25</v>
      </c>
      <c r="H17" s="26" t="s">
        <v>26</v>
      </c>
      <c r="I17" s="27"/>
    </row>
    <row r="18" spans="1:9" x14ac:dyDescent="0.25">
      <c r="A18" s="50">
        <v>0</v>
      </c>
      <c r="B18" s="50">
        <v>0</v>
      </c>
      <c r="C18" s="21">
        <f>(B18-A18) * 1440</f>
        <v>0</v>
      </c>
      <c r="D18" s="28"/>
      <c r="E18" s="29"/>
      <c r="F18" s="51">
        <v>0</v>
      </c>
      <c r="G18" s="10">
        <f>IF(OR(C18=0,F18=""),0,ROUND(C18*F18/60,2))</f>
        <v>0</v>
      </c>
      <c r="H18" s="22">
        <f>IF(OR(G18=0,$G$14=0),0,ROUND(G18/$G$14,2))</f>
        <v>0</v>
      </c>
    </row>
    <row r="19" spans="1:9" x14ac:dyDescent="0.25">
      <c r="A19" s="68" t="s">
        <v>27</v>
      </c>
      <c r="B19" s="69"/>
      <c r="C19" s="69"/>
      <c r="D19" s="69"/>
      <c r="E19" s="69"/>
      <c r="F19" s="69"/>
      <c r="G19" s="69"/>
    </row>
    <row r="20" spans="1:9" x14ac:dyDescent="0.25">
      <c r="A20" s="70" t="s">
        <v>28</v>
      </c>
      <c r="B20" s="57"/>
      <c r="C20" s="52">
        <v>0</v>
      </c>
      <c r="D20" s="35" t="s">
        <v>29</v>
      </c>
      <c r="E20" s="52">
        <v>0</v>
      </c>
      <c r="F20" s="31" t="s">
        <v>30</v>
      </c>
      <c r="G20" s="10">
        <f>IF(E20="",0,ROUND(E20/60,2)*C20)</f>
        <v>0</v>
      </c>
    </row>
    <row r="21" spans="1:9" x14ac:dyDescent="0.25">
      <c r="A21" s="32"/>
      <c r="B21" s="32"/>
      <c r="C21" s="32"/>
      <c r="D21" s="32"/>
      <c r="E21" s="32"/>
      <c r="F21" s="32"/>
      <c r="G21" s="32"/>
    </row>
    <row r="22" spans="1:9" x14ac:dyDescent="0.25">
      <c r="A22" s="56" t="s">
        <v>31</v>
      </c>
      <c r="B22" s="55"/>
      <c r="C22" s="55"/>
      <c r="D22" s="57"/>
      <c r="E22" s="9"/>
      <c r="F22" s="9"/>
      <c r="G22" s="9"/>
    </row>
    <row r="23" spans="1:9" x14ac:dyDescent="0.25">
      <c r="A23" s="66" t="s">
        <v>6</v>
      </c>
      <c r="B23" s="67"/>
      <c r="C23" s="7" t="s">
        <v>32</v>
      </c>
      <c r="D23" s="8"/>
      <c r="F23" s="9"/>
    </row>
    <row r="24" spans="1:9" x14ac:dyDescent="0.25">
      <c r="A24" s="64">
        <v>0</v>
      </c>
      <c r="B24" s="65"/>
      <c r="C24" s="53">
        <v>0</v>
      </c>
      <c r="D24" s="59"/>
      <c r="E24" s="55"/>
      <c r="F24" s="57"/>
      <c r="G24" s="10">
        <f>IF(OR(A24="",C24=""),0,ROUND(A24*C24/60,2))</f>
        <v>0</v>
      </c>
    </row>
    <row r="26" spans="1:9" x14ac:dyDescent="0.25">
      <c r="A26" s="33" t="s">
        <v>33</v>
      </c>
      <c r="B26" s="33"/>
      <c r="C26" s="33"/>
      <c r="D26" s="33"/>
      <c r="E26" s="34"/>
      <c r="F26" s="9"/>
      <c r="G26" s="9"/>
    </row>
    <row r="27" spans="1:9" x14ac:dyDescent="0.25">
      <c r="A27" s="66" t="s">
        <v>6</v>
      </c>
      <c r="B27" s="67"/>
      <c r="C27" s="7" t="s">
        <v>34</v>
      </c>
      <c r="D27" s="8"/>
      <c r="F27" s="9"/>
    </row>
    <row r="28" spans="1:9" x14ac:dyDescent="0.25">
      <c r="A28" s="64">
        <v>0</v>
      </c>
      <c r="B28" s="65"/>
      <c r="C28" s="53">
        <v>0</v>
      </c>
      <c r="D28" s="71" t="s">
        <v>35</v>
      </c>
      <c r="E28" s="55"/>
      <c r="F28" s="57"/>
      <c r="G28" s="10">
        <f>IF(OR(A28="",C28=""),0,MIN(A28*C28,30))</f>
        <v>0</v>
      </c>
    </row>
    <row r="29" spans="1:9" x14ac:dyDescent="0.25">
      <c r="A29" s="32"/>
      <c r="B29" s="36"/>
      <c r="C29" s="36" t="s">
        <v>36</v>
      </c>
      <c r="D29" s="60" t="str">
        <f>IF(A28*C28&gt;30,"Warning: Only 30 professional development hours may be counted.","")</f>
        <v/>
      </c>
      <c r="E29" s="61"/>
      <c r="F29" s="61"/>
      <c r="G29" s="61"/>
    </row>
    <row r="30" spans="1:9" ht="27" x14ac:dyDescent="0.25">
      <c r="C30" s="37" t="s">
        <v>37</v>
      </c>
      <c r="D30" s="38">
        <f>ROUND(MIN(N(A10),2)+N(H14)+N(C20)+N(A24),2)</f>
        <v>0</v>
      </c>
      <c r="F30" s="39" t="s">
        <v>38</v>
      </c>
      <c r="G30" s="40">
        <f>ROUND(N(G10)+N(I14)+N(G18)+N(G20)+N(G24)+N(G28),2)</f>
        <v>0</v>
      </c>
      <c r="H30" s="41" t="s">
        <v>39</v>
      </c>
      <c r="I30" s="42" t="str">
        <f>IF(G30&gt;=1086,"Meets 1086-Hour Requirement","Does NOT Meet 1086-Hour Requirement")</f>
        <v>Does NOT Meet 1086-Hour Requirement</v>
      </c>
    </row>
    <row r="31" spans="1:9" x14ac:dyDescent="0.25">
      <c r="H31" s="43"/>
      <c r="I31" s="44"/>
    </row>
    <row r="32" spans="1:9" ht="27" x14ac:dyDescent="0.25">
      <c r="C32" s="37" t="s">
        <v>40</v>
      </c>
      <c r="D32" s="38">
        <f>ROUND(N(D30)+N(H18)+N(A28),2)</f>
        <v>0</v>
      </c>
      <c r="H32" s="41" t="s">
        <v>41</v>
      </c>
      <c r="I32" s="45" t="str">
        <f>IF(D32&gt;=166,"Meets 166-Day Requirement","Does NOT Meet 166-Day Requirement")</f>
        <v>Does NOT Meet 166-Day Requirement</v>
      </c>
    </row>
    <row r="33" spans="1:9" ht="27" x14ac:dyDescent="0.25">
      <c r="A33" t="s">
        <v>42</v>
      </c>
      <c r="H33" s="41" t="s">
        <v>43</v>
      </c>
      <c r="I33" s="45" t="str">
        <f>IF(AND(G30&gt;=1086,D32&gt;=166),"MEETS BOTH REQUIREMENTS","DOES NOT MEET BOTH REQUIREMENTS")</f>
        <v>DOES NOT MEET BOTH REQUIREMENTS</v>
      </c>
    </row>
    <row r="34" spans="1:9" x14ac:dyDescent="0.25">
      <c r="A34" s="46" t="s">
        <v>44</v>
      </c>
      <c r="B34" s="46"/>
      <c r="C34" s="46"/>
      <c r="D34" s="46"/>
    </row>
    <row r="35" spans="1:9" x14ac:dyDescent="0.25">
      <c r="A35" s="74" t="s">
        <v>45</v>
      </c>
      <c r="B35" s="74"/>
      <c r="C35" s="74"/>
      <c r="D35" s="74"/>
      <c r="E35" s="74"/>
      <c r="F35" s="74"/>
      <c r="G35" s="74"/>
      <c r="H35" s="74"/>
      <c r="I35" s="74"/>
    </row>
    <row r="36" spans="1:9" ht="19.149999999999999" customHeight="1" x14ac:dyDescent="0.25">
      <c r="A36" s="75" t="s">
        <v>46</v>
      </c>
      <c r="B36" s="75"/>
      <c r="C36" s="75"/>
      <c r="D36" s="75"/>
      <c r="E36" s="75"/>
      <c r="F36" s="75"/>
      <c r="G36" s="75"/>
      <c r="H36" s="75"/>
      <c r="I36" s="75"/>
    </row>
    <row r="37" spans="1:9" ht="13.35" customHeight="1" x14ac:dyDescent="0.25">
      <c r="A37" s="47" t="s">
        <v>47</v>
      </c>
      <c r="B37" s="73" t="s">
        <v>48</v>
      </c>
      <c r="C37" s="73"/>
      <c r="D37" s="73"/>
      <c r="E37" s="73"/>
      <c r="F37" s="73"/>
      <c r="G37" s="73"/>
      <c r="H37" s="73"/>
      <c r="I37" s="73"/>
    </row>
    <row r="38" spans="1:9" ht="13.35" customHeight="1" x14ac:dyDescent="0.25">
      <c r="A38" s="47" t="s">
        <v>49</v>
      </c>
      <c r="B38" s="72" t="s">
        <v>50</v>
      </c>
      <c r="C38" s="72"/>
      <c r="D38" s="72"/>
      <c r="E38" s="72"/>
      <c r="F38" s="72"/>
      <c r="G38" s="72"/>
      <c r="H38" s="72"/>
      <c r="I38" s="73"/>
    </row>
    <row r="39" spans="1:9" ht="13.35" customHeight="1" x14ac:dyDescent="0.25">
      <c r="A39" s="47" t="s">
        <v>51</v>
      </c>
      <c r="B39" s="72" t="s">
        <v>52</v>
      </c>
      <c r="C39" s="72"/>
      <c r="D39" s="72"/>
      <c r="E39" s="72"/>
      <c r="F39" s="72"/>
      <c r="G39" s="72"/>
      <c r="H39" s="72"/>
      <c r="I39" s="73"/>
    </row>
    <row r="40" spans="1:9" ht="13.35" customHeight="1" x14ac:dyDescent="0.25">
      <c r="A40" s="47" t="s">
        <v>53</v>
      </c>
      <c r="B40" s="72" t="s">
        <v>54</v>
      </c>
      <c r="C40" s="72"/>
      <c r="D40" s="72"/>
      <c r="E40" s="72"/>
      <c r="F40" s="72"/>
      <c r="G40" s="72"/>
      <c r="H40" s="72"/>
      <c r="I40" s="73"/>
    </row>
    <row r="41" spans="1:9" ht="13.35" customHeight="1" x14ac:dyDescent="0.25">
      <c r="A41" s="47" t="s">
        <v>55</v>
      </c>
      <c r="B41" s="72" t="s">
        <v>56</v>
      </c>
      <c r="C41" s="72"/>
      <c r="D41" s="72"/>
      <c r="E41" s="72"/>
      <c r="F41" s="72"/>
      <c r="G41" s="72"/>
      <c r="H41" s="72"/>
      <c r="I41" s="73"/>
    </row>
    <row r="42" spans="1:9" ht="13.35" customHeight="1" x14ac:dyDescent="0.25">
      <c r="A42" s="47" t="s">
        <v>57</v>
      </c>
      <c r="B42" s="73" t="s">
        <v>58</v>
      </c>
      <c r="C42" s="73"/>
      <c r="D42" s="73"/>
      <c r="E42" s="73"/>
      <c r="F42" s="73"/>
      <c r="G42" s="73"/>
      <c r="H42" s="73"/>
      <c r="I42" s="73"/>
    </row>
  </sheetData>
  <sheetProtection sheet="1" objects="1" scenarios="1" selectLockedCells="1"/>
  <mergeCells count="23">
    <mergeCell ref="B41:I41"/>
    <mergeCell ref="B42:I42"/>
    <mergeCell ref="A35:I35"/>
    <mergeCell ref="A36:I36"/>
    <mergeCell ref="B37:I37"/>
    <mergeCell ref="B38:I38"/>
    <mergeCell ref="B39:I39"/>
    <mergeCell ref="B40:I40"/>
    <mergeCell ref="A8:D8"/>
    <mergeCell ref="A22:D22"/>
    <mergeCell ref="A16:E16"/>
    <mergeCell ref="D24:F24"/>
    <mergeCell ref="D29:G29"/>
    <mergeCell ref="A10:B10"/>
    <mergeCell ref="A28:B28"/>
    <mergeCell ref="A23:B23"/>
    <mergeCell ref="A9:B9"/>
    <mergeCell ref="A27:B27"/>
    <mergeCell ref="A19:G19"/>
    <mergeCell ref="D10:F10"/>
    <mergeCell ref="A20:B20"/>
    <mergeCell ref="A24:B24"/>
    <mergeCell ref="D28:F28"/>
  </mergeCells>
  <conditionalFormatting sqref="I30">
    <cfRule type="expression" dxfId="5" priority="1">
      <formula>LEFT(I30,5)="Meets"</formula>
    </cfRule>
    <cfRule type="expression" dxfId="4" priority="2">
      <formula>LEFT(I30,4)="Does"</formula>
    </cfRule>
  </conditionalFormatting>
  <conditionalFormatting sqref="I32">
    <cfRule type="expression" dxfId="3" priority="3">
      <formula>LEFT(I32,5)="Meets"</formula>
    </cfRule>
    <cfRule type="expression" dxfId="2" priority="4">
      <formula>LEFT(I32,4)="Does"</formula>
    </cfRule>
  </conditionalFormatting>
  <conditionalFormatting sqref="I33">
    <cfRule type="expression" dxfId="1" priority="5">
      <formula>LEFT(I33,5)="MEETS"</formula>
    </cfRule>
    <cfRule type="expression" dxfId="0" priority="6">
      <formula>LEFT(I33,4)="DOES"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workbookViewId="0"/>
  </sheetViews>
  <sheetFormatPr defaultRowHeight="15" x14ac:dyDescent="0.25"/>
  <cols>
    <col min="1" max="1" width="34" customWidth="1"/>
    <col min="2" max="5" width="20" customWidth="1"/>
    <col min="6" max="7" width="22" customWidth="1"/>
    <col min="8" max="8" width="24" customWidth="1"/>
  </cols>
  <sheetData>
    <row r="1" spans="1:6" ht="15.75" x14ac:dyDescent="0.25">
      <c r="A1" s="1" t="s">
        <v>59</v>
      </c>
    </row>
    <row r="3" spans="1:6" ht="15.75" x14ac:dyDescent="0.25">
      <c r="A3" s="1" t="s">
        <v>60</v>
      </c>
    </row>
    <row r="4" spans="1:6" x14ac:dyDescent="0.25">
      <c r="A4" s="2" t="s">
        <v>6</v>
      </c>
    </row>
    <row r="5" spans="1:6" x14ac:dyDescent="0.25">
      <c r="A5" s="2" t="s">
        <v>7</v>
      </c>
    </row>
    <row r="6" spans="1:6" x14ac:dyDescent="0.25">
      <c r="A6" s="2" t="s">
        <v>61</v>
      </c>
      <c r="B6" s="3">
        <f>MIN(B4*B5,12)</f>
        <v>0</v>
      </c>
    </row>
    <row r="7" spans="1:6" x14ac:dyDescent="0.25">
      <c r="A7" s="2" t="s">
        <v>62</v>
      </c>
      <c r="B7">
        <f>MIN(B4,2)</f>
        <v>2</v>
      </c>
    </row>
    <row r="9" spans="1:6" ht="15.75" x14ac:dyDescent="0.25">
      <c r="A9" s="1" t="s">
        <v>10</v>
      </c>
    </row>
    <row r="10" spans="1:6" x14ac:dyDescent="0.25">
      <c r="A10" s="2" t="s">
        <v>11</v>
      </c>
      <c r="B10" s="2"/>
      <c r="C10" s="2"/>
      <c r="D10" s="2"/>
      <c r="E10" s="2"/>
      <c r="F10" s="2">
        <v>20</v>
      </c>
    </row>
    <row r="11" spans="1:6" x14ac:dyDescent="0.25">
      <c r="A11" s="2" t="s">
        <v>63</v>
      </c>
      <c r="B11">
        <f>(C10-B10)*1440</f>
        <v>0</v>
      </c>
    </row>
    <row r="12" spans="1:6" x14ac:dyDescent="0.25">
      <c r="A12" s="2" t="s">
        <v>64</v>
      </c>
      <c r="B12">
        <f>B11-D10-E10-F10</f>
        <v>-20</v>
      </c>
    </row>
    <row r="13" spans="1:6" x14ac:dyDescent="0.25">
      <c r="A13" s="2" t="s">
        <v>65</v>
      </c>
      <c r="B13" s="3">
        <f>B12/60</f>
        <v>-0.33333333333333331</v>
      </c>
    </row>
    <row r="14" spans="1:6" x14ac:dyDescent="0.25">
      <c r="A14" s="2" t="s">
        <v>66</v>
      </c>
      <c r="B14" s="3">
        <f>B13*G10</f>
        <v>0</v>
      </c>
    </row>
    <row r="15" spans="1:6" x14ac:dyDescent="0.25">
      <c r="A15" s="2" t="s">
        <v>67</v>
      </c>
      <c r="B15">
        <f>G10</f>
        <v>0</v>
      </c>
    </row>
    <row r="17" spans="1:4" ht="15.75" x14ac:dyDescent="0.25">
      <c r="A17" s="1" t="s">
        <v>20</v>
      </c>
    </row>
    <row r="18" spans="1:4" x14ac:dyDescent="0.25">
      <c r="A18" s="2" t="s">
        <v>68</v>
      </c>
      <c r="B18" s="2"/>
      <c r="C18" s="2"/>
    </row>
    <row r="19" spans="1:4" x14ac:dyDescent="0.25">
      <c r="A19" s="2" t="s">
        <v>69</v>
      </c>
      <c r="B19">
        <f>(C18-B18)*1440</f>
        <v>0</v>
      </c>
    </row>
    <row r="20" spans="1:4" x14ac:dyDescent="0.25">
      <c r="A20" s="2" t="s">
        <v>70</v>
      </c>
      <c r="B20" s="3">
        <f>B19*D18/60</f>
        <v>0</v>
      </c>
    </row>
    <row r="22" spans="1:4" ht="15.75" x14ac:dyDescent="0.25">
      <c r="A22" s="1" t="s">
        <v>71</v>
      </c>
    </row>
    <row r="23" spans="1:4" x14ac:dyDescent="0.25">
      <c r="A23" s="2" t="s">
        <v>72</v>
      </c>
      <c r="B23" s="2" t="s">
        <v>73</v>
      </c>
      <c r="C23" s="2" t="s">
        <v>74</v>
      </c>
      <c r="D23" s="2" t="s">
        <v>75</v>
      </c>
    </row>
    <row r="24" spans="1:4" x14ac:dyDescent="0.25">
      <c r="C24">
        <f>IF(A24&gt;=240,B24,0)</f>
        <v>0</v>
      </c>
      <c r="D24" s="3">
        <f>IF(AND(A24&gt;120,A24&lt;240),A24*B24/60,0)</f>
        <v>0</v>
      </c>
    </row>
    <row r="25" spans="1:4" x14ac:dyDescent="0.25">
      <c r="C25">
        <f>IF(A25&gt;=240,B25,0)</f>
        <v>0</v>
      </c>
      <c r="D25" s="3">
        <f>IF(AND(A25&gt;120,A25&lt;240),A25*B25/60,0)</f>
        <v>0</v>
      </c>
    </row>
    <row r="26" spans="1:4" x14ac:dyDescent="0.25">
      <c r="C26">
        <f>IF(A26&gt;=240,B26,0)</f>
        <v>0</v>
      </c>
      <c r="D26" s="3">
        <f>IF(AND(A26&gt;120,A26&lt;240),A26*B26/60,0)</f>
        <v>0</v>
      </c>
    </row>
    <row r="27" spans="1:4" x14ac:dyDescent="0.25">
      <c r="A27" s="2" t="s">
        <v>76</v>
      </c>
      <c r="B27">
        <f>SUM(C24:C26)</f>
        <v>0</v>
      </c>
      <c r="C27" s="2" t="s">
        <v>77</v>
      </c>
      <c r="D27" s="3">
        <f>SUM(D24:D26)</f>
        <v>0</v>
      </c>
    </row>
    <row r="29" spans="1:4" ht="15.75" x14ac:dyDescent="0.25">
      <c r="A29" s="1" t="s">
        <v>78</v>
      </c>
    </row>
    <row r="30" spans="1:4" x14ac:dyDescent="0.25">
      <c r="A30" s="2" t="s">
        <v>6</v>
      </c>
      <c r="B30" s="2"/>
    </row>
    <row r="31" spans="1:4" x14ac:dyDescent="0.25">
      <c r="A31" s="2" t="s">
        <v>79</v>
      </c>
      <c r="B31" s="3">
        <f>B30*C30/60</f>
        <v>0</v>
      </c>
      <c r="C31" s="2" t="s">
        <v>80</v>
      </c>
      <c r="D31">
        <f>B30</f>
        <v>0</v>
      </c>
    </row>
    <row r="33" spans="1:2" ht="15.75" x14ac:dyDescent="0.25">
      <c r="A33" s="1" t="s">
        <v>81</v>
      </c>
    </row>
    <row r="34" spans="1:2" x14ac:dyDescent="0.25">
      <c r="A34" s="2" t="s">
        <v>82</v>
      </c>
      <c r="B34" s="2"/>
    </row>
    <row r="35" spans="1:2" x14ac:dyDescent="0.25">
      <c r="A35" s="2" t="s">
        <v>83</v>
      </c>
      <c r="B35" s="3">
        <f>MIN(B34*C34,30)</f>
        <v>0</v>
      </c>
    </row>
    <row r="37" spans="1:2" ht="15.75" x14ac:dyDescent="0.25">
      <c r="A37" s="1" t="s">
        <v>84</v>
      </c>
    </row>
    <row r="38" spans="1:2" x14ac:dyDescent="0.25">
      <c r="A38" s="2" t="s">
        <v>85</v>
      </c>
      <c r="B38" s="3">
        <f>B14 + B20 + D27 + B31 + B35 + B6</f>
        <v>0</v>
      </c>
    </row>
    <row r="39" spans="1:2" x14ac:dyDescent="0.25">
      <c r="A39" s="2" t="s">
        <v>86</v>
      </c>
      <c r="B39">
        <f>B15 + B27 + D31</f>
        <v>0</v>
      </c>
    </row>
    <row r="40" spans="1:2" x14ac:dyDescent="0.25">
      <c r="A40" s="2" t="s">
        <v>87</v>
      </c>
      <c r="B40" t="str">
        <f>IF(B39&gt;=166,"Meets 166-Day Requirement","Does NOT Meet Requirement")</f>
        <v>Does NOT Meet Requirement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Automated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Baker</dc:creator>
  <cp:keywords/>
  <dc:description/>
  <cp:lastModifiedBy>Michael Baker</cp:lastModifiedBy>
  <cp:revision/>
  <dcterms:created xsi:type="dcterms:W3CDTF">2026-07-14T15:46:43Z</dcterms:created>
  <dcterms:modified xsi:type="dcterms:W3CDTF">2026-07-27T14:57:49Z</dcterms:modified>
  <cp:category/>
  <cp:contentStatus/>
</cp:coreProperties>
</file>