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19 SHOPP final docs\For Website\"/>
    </mc:Choice>
  </mc:AlternateContent>
  <bookViews>
    <workbookView xWindow="360" yWindow="870" windowWidth="14955" windowHeight="6825" tabRatio="894"/>
  </bookViews>
  <sheets>
    <sheet name="CY 2019 Quarterly Payments" sheetId="76" r:id="rId1"/>
    <sheet name="Annual Calc w FFY19 FMAP" sheetId="75" r:id="rId2"/>
    <sheet name="Annual Calc w FFY20 FMAP" sheetId="7" r:id="rId3"/>
  </sheets>
  <externalReferences>
    <externalReference r:id="rId4"/>
    <externalReference r:id="rId5"/>
    <externalReference r:id="rId6"/>
  </externalReferences>
  <definedNames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1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</workbook>
</file>

<file path=xl/calcChain.xml><?xml version="1.0" encoding="utf-8"?>
<calcChain xmlns="http://schemas.openxmlformats.org/spreadsheetml/2006/main">
  <c r="AB68" i="76" l="1"/>
  <c r="AA68" i="76"/>
  <c r="M68" i="76"/>
  <c r="L68" i="76"/>
  <c r="I68" i="76"/>
  <c r="H68" i="76"/>
  <c r="G68" i="76"/>
  <c r="F68" i="76"/>
  <c r="AH67" i="76"/>
  <c r="AG67" i="76"/>
  <c r="S67" i="76"/>
  <c r="R67" i="76"/>
  <c r="O67" i="76"/>
  <c r="N67" i="76"/>
  <c r="AH66" i="76"/>
  <c r="AG66" i="76"/>
  <c r="AI66" i="76" s="1"/>
  <c r="S66" i="76"/>
  <c r="R66" i="76"/>
  <c r="O66" i="76"/>
  <c r="N66" i="76"/>
  <c r="AH65" i="76"/>
  <c r="AG65" i="76"/>
  <c r="S65" i="76"/>
  <c r="R65" i="76"/>
  <c r="O65" i="76"/>
  <c r="N65" i="76"/>
  <c r="AH64" i="76"/>
  <c r="AG64" i="76"/>
  <c r="S64" i="76"/>
  <c r="R64" i="76"/>
  <c r="O64" i="76"/>
  <c r="N64" i="76"/>
  <c r="AH63" i="76"/>
  <c r="AG63" i="76"/>
  <c r="S63" i="76"/>
  <c r="R63" i="76"/>
  <c r="O63" i="76"/>
  <c r="N63" i="76"/>
  <c r="AH62" i="76"/>
  <c r="AG62" i="76"/>
  <c r="S62" i="76"/>
  <c r="R62" i="76"/>
  <c r="O62" i="76"/>
  <c r="N62" i="76"/>
  <c r="AH61" i="76"/>
  <c r="AG61" i="76"/>
  <c r="S61" i="76"/>
  <c r="R61" i="76"/>
  <c r="O61" i="76"/>
  <c r="N61" i="76"/>
  <c r="AH60" i="76"/>
  <c r="AG60" i="76"/>
  <c r="S60" i="76"/>
  <c r="R60" i="76"/>
  <c r="O60" i="76"/>
  <c r="N60" i="76"/>
  <c r="AH59" i="76"/>
  <c r="AG59" i="76"/>
  <c r="S59" i="76"/>
  <c r="R59" i="76"/>
  <c r="O59" i="76"/>
  <c r="N59" i="76"/>
  <c r="AH58" i="76"/>
  <c r="AG58" i="76"/>
  <c r="AI58" i="76" s="1"/>
  <c r="S58" i="76"/>
  <c r="R58" i="76"/>
  <c r="O58" i="76"/>
  <c r="N58" i="76"/>
  <c r="AH57" i="76"/>
  <c r="AG57" i="76"/>
  <c r="S57" i="76"/>
  <c r="R57" i="76"/>
  <c r="O57" i="76"/>
  <c r="N57" i="76"/>
  <c r="AH56" i="76"/>
  <c r="AG56" i="76"/>
  <c r="S56" i="76"/>
  <c r="R56" i="76"/>
  <c r="O56" i="76"/>
  <c r="N56" i="76"/>
  <c r="AH55" i="76"/>
  <c r="AG55" i="76"/>
  <c r="S55" i="76"/>
  <c r="R55" i="76"/>
  <c r="O55" i="76"/>
  <c r="N55" i="76"/>
  <c r="AH54" i="76"/>
  <c r="AG54" i="76"/>
  <c r="S54" i="76"/>
  <c r="R54" i="76"/>
  <c r="O54" i="76"/>
  <c r="N54" i="76"/>
  <c r="AH53" i="76"/>
  <c r="AG53" i="76"/>
  <c r="S53" i="76"/>
  <c r="R53" i="76"/>
  <c r="O53" i="76"/>
  <c r="N53" i="76"/>
  <c r="AH52" i="76"/>
  <c r="AG52" i="76"/>
  <c r="S52" i="76"/>
  <c r="R52" i="76"/>
  <c r="O52" i="76"/>
  <c r="N52" i="76"/>
  <c r="AH51" i="76"/>
  <c r="AG51" i="76"/>
  <c r="S51" i="76"/>
  <c r="R51" i="76"/>
  <c r="O51" i="76"/>
  <c r="N51" i="76"/>
  <c r="AH50" i="76"/>
  <c r="AG50" i="76"/>
  <c r="S50" i="76"/>
  <c r="R50" i="76"/>
  <c r="O50" i="76"/>
  <c r="N50" i="76"/>
  <c r="AH49" i="76"/>
  <c r="AG49" i="76"/>
  <c r="S49" i="76"/>
  <c r="R49" i="76"/>
  <c r="O49" i="76"/>
  <c r="N49" i="76"/>
  <c r="AH48" i="76"/>
  <c r="AG48" i="76"/>
  <c r="S48" i="76"/>
  <c r="R48" i="76"/>
  <c r="O48" i="76"/>
  <c r="N48" i="76"/>
  <c r="AH47" i="76"/>
  <c r="AG47" i="76"/>
  <c r="S47" i="76"/>
  <c r="R47" i="76"/>
  <c r="O47" i="76"/>
  <c r="N47" i="76"/>
  <c r="AH46" i="76"/>
  <c r="AG46" i="76"/>
  <c r="S46" i="76"/>
  <c r="R46" i="76"/>
  <c r="O46" i="76"/>
  <c r="N46" i="76"/>
  <c r="AH45" i="76"/>
  <c r="AG45" i="76"/>
  <c r="S45" i="76"/>
  <c r="R45" i="76"/>
  <c r="O45" i="76"/>
  <c r="N45" i="76"/>
  <c r="AH44" i="76"/>
  <c r="AG44" i="76"/>
  <c r="S44" i="76"/>
  <c r="R44" i="76"/>
  <c r="O44" i="76"/>
  <c r="N44" i="76"/>
  <c r="AH43" i="76"/>
  <c r="AG43" i="76"/>
  <c r="S43" i="76"/>
  <c r="R43" i="76"/>
  <c r="O43" i="76"/>
  <c r="N43" i="76"/>
  <c r="AH42" i="76"/>
  <c r="AG42" i="76"/>
  <c r="S42" i="76"/>
  <c r="R42" i="76"/>
  <c r="O42" i="76"/>
  <c r="N42" i="76"/>
  <c r="AH41" i="76"/>
  <c r="AG41" i="76"/>
  <c r="S41" i="76"/>
  <c r="R41" i="76"/>
  <c r="O41" i="76"/>
  <c r="N41" i="76"/>
  <c r="AH40" i="76"/>
  <c r="AG40" i="76"/>
  <c r="S40" i="76"/>
  <c r="R40" i="76"/>
  <c r="O40" i="76"/>
  <c r="N40" i="76"/>
  <c r="AH39" i="76"/>
  <c r="AG39" i="76"/>
  <c r="S39" i="76"/>
  <c r="R39" i="76"/>
  <c r="O39" i="76"/>
  <c r="N39" i="76"/>
  <c r="AH38" i="76"/>
  <c r="AG38" i="76"/>
  <c r="S38" i="76"/>
  <c r="R38" i="76"/>
  <c r="O38" i="76"/>
  <c r="N38" i="76"/>
  <c r="AH37" i="76"/>
  <c r="AG37" i="76"/>
  <c r="S37" i="76"/>
  <c r="R37" i="76"/>
  <c r="O37" i="76"/>
  <c r="N37" i="76"/>
  <c r="AH36" i="76"/>
  <c r="AG36" i="76"/>
  <c r="S36" i="76"/>
  <c r="R36" i="76"/>
  <c r="O36" i="76"/>
  <c r="N36" i="76"/>
  <c r="AH35" i="76"/>
  <c r="AG35" i="76"/>
  <c r="S35" i="76"/>
  <c r="R35" i="76"/>
  <c r="O35" i="76"/>
  <c r="N35" i="76"/>
  <c r="AH34" i="76"/>
  <c r="AG34" i="76"/>
  <c r="S34" i="76"/>
  <c r="R34" i="76"/>
  <c r="O34" i="76"/>
  <c r="N34" i="76"/>
  <c r="AH33" i="76"/>
  <c r="AG33" i="76"/>
  <c r="S33" i="76"/>
  <c r="R33" i="76"/>
  <c r="O33" i="76"/>
  <c r="N33" i="76"/>
  <c r="AH32" i="76"/>
  <c r="AG32" i="76"/>
  <c r="S32" i="76"/>
  <c r="R32" i="76"/>
  <c r="O32" i="76"/>
  <c r="N32" i="76"/>
  <c r="AH31" i="76"/>
  <c r="AG31" i="76"/>
  <c r="S31" i="76"/>
  <c r="R31" i="76"/>
  <c r="O31" i="76"/>
  <c r="N31" i="76"/>
  <c r="AI30" i="76"/>
  <c r="AE30" i="76"/>
  <c r="O30" i="76"/>
  <c r="S30" i="76" s="1"/>
  <c r="N30" i="76"/>
  <c r="R30" i="76" s="1"/>
  <c r="AH29" i="76"/>
  <c r="AG29" i="76"/>
  <c r="S29" i="76"/>
  <c r="R29" i="76"/>
  <c r="O29" i="76"/>
  <c r="N29" i="76"/>
  <c r="AH28" i="76"/>
  <c r="AG28" i="76"/>
  <c r="S28" i="76"/>
  <c r="R28" i="76"/>
  <c r="O28" i="76"/>
  <c r="N28" i="76"/>
  <c r="AH27" i="76"/>
  <c r="AG27" i="76"/>
  <c r="S27" i="76"/>
  <c r="R27" i="76"/>
  <c r="O27" i="76"/>
  <c r="N27" i="76"/>
  <c r="AH26" i="76"/>
  <c r="AG26" i="76"/>
  <c r="S26" i="76"/>
  <c r="R26" i="76"/>
  <c r="O26" i="76"/>
  <c r="N26" i="76"/>
  <c r="AH25" i="76"/>
  <c r="AG25" i="76"/>
  <c r="S25" i="76"/>
  <c r="R25" i="76"/>
  <c r="O25" i="76"/>
  <c r="N25" i="76"/>
  <c r="AH24" i="76"/>
  <c r="AG24" i="76"/>
  <c r="S24" i="76"/>
  <c r="R24" i="76"/>
  <c r="O24" i="76"/>
  <c r="N24" i="76"/>
  <c r="AH23" i="76"/>
  <c r="AG23" i="76"/>
  <c r="S23" i="76"/>
  <c r="R23" i="76"/>
  <c r="O23" i="76"/>
  <c r="N23" i="76"/>
  <c r="AH22" i="76"/>
  <c r="AG22" i="76"/>
  <c r="S22" i="76"/>
  <c r="R22" i="76"/>
  <c r="O22" i="76"/>
  <c r="N22" i="76"/>
  <c r="AH21" i="76"/>
  <c r="AG21" i="76"/>
  <c r="S21" i="76"/>
  <c r="R21" i="76"/>
  <c r="O21" i="76"/>
  <c r="N21" i="76"/>
  <c r="AH20" i="76"/>
  <c r="AG20" i="76"/>
  <c r="S20" i="76"/>
  <c r="R20" i="76"/>
  <c r="O20" i="76"/>
  <c r="N20" i="76"/>
  <c r="AH19" i="76"/>
  <c r="AG19" i="76"/>
  <c r="S19" i="76"/>
  <c r="R19" i="76"/>
  <c r="O19" i="76"/>
  <c r="N19" i="76"/>
  <c r="AH18" i="76"/>
  <c r="AG18" i="76"/>
  <c r="S18" i="76"/>
  <c r="R18" i="76"/>
  <c r="O18" i="76"/>
  <c r="N18" i="76"/>
  <c r="AH17" i="76"/>
  <c r="AG17" i="76"/>
  <c r="S17" i="76"/>
  <c r="R17" i="76"/>
  <c r="O17" i="76"/>
  <c r="N17" i="76"/>
  <c r="AH16" i="76"/>
  <c r="AG16" i="76"/>
  <c r="S16" i="76"/>
  <c r="R16" i="76"/>
  <c r="O16" i="76"/>
  <c r="N16" i="76"/>
  <c r="AH15" i="76"/>
  <c r="AG15" i="76"/>
  <c r="S15" i="76"/>
  <c r="R15" i="76"/>
  <c r="O15" i="76"/>
  <c r="N15" i="76"/>
  <c r="AH14" i="76"/>
  <c r="AG14" i="76"/>
  <c r="S14" i="76"/>
  <c r="R14" i="76"/>
  <c r="O14" i="76"/>
  <c r="N14" i="76"/>
  <c r="AH13" i="76"/>
  <c r="AG13" i="76"/>
  <c r="S13" i="76"/>
  <c r="R13" i="76"/>
  <c r="O13" i="76"/>
  <c r="N13" i="76"/>
  <c r="AH12" i="76"/>
  <c r="AG12" i="76"/>
  <c r="S12" i="76"/>
  <c r="R12" i="76"/>
  <c r="O12" i="76"/>
  <c r="N12" i="76"/>
  <c r="AH11" i="76"/>
  <c r="AG11" i="76"/>
  <c r="S11" i="76"/>
  <c r="R11" i="76"/>
  <c r="O11" i="76"/>
  <c r="N11" i="76"/>
  <c r="AH10" i="76"/>
  <c r="AG10" i="76"/>
  <c r="S10" i="76"/>
  <c r="R10" i="76"/>
  <c r="O10" i="76"/>
  <c r="N10" i="76"/>
  <c r="S9" i="76"/>
  <c r="R9" i="76"/>
  <c r="O9" i="76"/>
  <c r="N9" i="76"/>
  <c r="AH8" i="76"/>
  <c r="AG8" i="76"/>
  <c r="S8" i="76"/>
  <c r="R8" i="76"/>
  <c r="O8" i="76"/>
  <c r="N8" i="76"/>
  <c r="AH7" i="76"/>
  <c r="AG7" i="76"/>
  <c r="S7" i="76"/>
  <c r="R7" i="76"/>
  <c r="O7" i="76"/>
  <c r="N7" i="76"/>
  <c r="AH6" i="76"/>
  <c r="AG6" i="76"/>
  <c r="S6" i="76"/>
  <c r="R6" i="76"/>
  <c r="O6" i="76"/>
  <c r="N6" i="76"/>
  <c r="AH5" i="76"/>
  <c r="AG5" i="76"/>
  <c r="S5" i="76"/>
  <c r="R5" i="76"/>
  <c r="O5" i="76"/>
  <c r="N5" i="76"/>
  <c r="AH4" i="76"/>
  <c r="AG4" i="76"/>
  <c r="S4" i="76"/>
  <c r="R4" i="76"/>
  <c r="O4" i="76"/>
  <c r="N4" i="76"/>
  <c r="AH3" i="76"/>
  <c r="AG3" i="76"/>
  <c r="S3" i="76"/>
  <c r="R3" i="76"/>
  <c r="O3" i="76"/>
  <c r="N3" i="76"/>
  <c r="AH2" i="76"/>
  <c r="AG2" i="76"/>
  <c r="S2" i="76"/>
  <c r="R2" i="76"/>
  <c r="O2" i="76"/>
  <c r="N2" i="76"/>
  <c r="W44" i="76" l="1"/>
  <c r="AI3" i="76"/>
  <c r="AI6" i="76"/>
  <c r="P20" i="76"/>
  <c r="T56" i="76"/>
  <c r="AI57" i="76"/>
  <c r="T58" i="76"/>
  <c r="AI65" i="76"/>
  <c r="AI67" i="76"/>
  <c r="AI15" i="76"/>
  <c r="W55" i="76"/>
  <c r="W67" i="76"/>
  <c r="AD67" i="76" s="1"/>
  <c r="AI59" i="76"/>
  <c r="AI17" i="76"/>
  <c r="AI19" i="76"/>
  <c r="W8" i="76"/>
  <c r="AD8" i="76" s="1"/>
  <c r="W11" i="76"/>
  <c r="AD11" i="76" s="1"/>
  <c r="W16" i="76"/>
  <c r="AD16" i="76" s="1"/>
  <c r="W18" i="76"/>
  <c r="AD18" i="76" s="1"/>
  <c r="W22" i="76"/>
  <c r="AD22" i="76" s="1"/>
  <c r="W24" i="76"/>
  <c r="AD24" i="76" s="1"/>
  <c r="AI4" i="76"/>
  <c r="T52" i="76"/>
  <c r="AI7" i="76"/>
  <c r="T28" i="76"/>
  <c r="T32" i="76"/>
  <c r="AI35" i="76"/>
  <c r="P37" i="76"/>
  <c r="P39" i="76"/>
  <c r="AI51" i="76"/>
  <c r="AI52" i="76"/>
  <c r="AI60" i="76"/>
  <c r="W6" i="76"/>
  <c r="AD6" i="76" s="1"/>
  <c r="V10" i="76"/>
  <c r="AC10" i="76" s="1"/>
  <c r="T12" i="76"/>
  <c r="T14" i="76"/>
  <c r="V15" i="76"/>
  <c r="AC15" i="76" s="1"/>
  <c r="P18" i="76"/>
  <c r="W26" i="76"/>
  <c r="AD26" i="76" s="1"/>
  <c r="W51" i="76"/>
  <c r="AD51" i="76" s="1"/>
  <c r="T60" i="76"/>
  <c r="T66" i="76"/>
  <c r="P24" i="76"/>
  <c r="AI24" i="76"/>
  <c r="P26" i="76"/>
  <c r="P28" i="76"/>
  <c r="T35" i="76"/>
  <c r="T39" i="76"/>
  <c r="T64" i="76"/>
  <c r="P2" i="76"/>
  <c r="AI2" i="76"/>
  <c r="V12" i="76"/>
  <c r="AC12" i="76" s="1"/>
  <c r="W13" i="76"/>
  <c r="AD13" i="76" s="1"/>
  <c r="AI21" i="76"/>
  <c r="P30" i="76"/>
  <c r="W37" i="76"/>
  <c r="AD37" i="76" s="1"/>
  <c r="T46" i="76"/>
  <c r="T50" i="76"/>
  <c r="AI54" i="76"/>
  <c r="W59" i="76"/>
  <c r="AD59" i="76" s="1"/>
  <c r="AI61" i="76"/>
  <c r="T62" i="76"/>
  <c r="AI63" i="76"/>
  <c r="AI64" i="76"/>
  <c r="W10" i="76"/>
  <c r="AD10" i="76" s="1"/>
  <c r="W33" i="76"/>
  <c r="AD33" i="76" s="1"/>
  <c r="W63" i="76"/>
  <c r="AD63" i="76" s="1"/>
  <c r="AI8" i="76"/>
  <c r="P11" i="76"/>
  <c r="T15" i="76"/>
  <c r="P16" i="76"/>
  <c r="W20" i="76"/>
  <c r="AD20" i="76" s="1"/>
  <c r="P22" i="76"/>
  <c r="P41" i="76"/>
  <c r="P44" i="76"/>
  <c r="AI46" i="76"/>
  <c r="P48" i="76"/>
  <c r="P50" i="76"/>
  <c r="AI53" i="76"/>
  <c r="T54" i="76"/>
  <c r="AI55" i="76"/>
  <c r="AI56" i="76"/>
  <c r="AI62" i="76"/>
  <c r="V28" i="76"/>
  <c r="AC28" i="76" s="1"/>
  <c r="V39" i="76"/>
  <c r="AC39" i="76" s="1"/>
  <c r="W2" i="76"/>
  <c r="AD2" i="76" s="1"/>
  <c r="P4" i="76"/>
  <c r="AI5" i="76"/>
  <c r="W12" i="76"/>
  <c r="AD12" i="76" s="1"/>
  <c r="T17" i="76"/>
  <c r="T21" i="76"/>
  <c r="AI23" i="76"/>
  <c r="T24" i="76"/>
  <c r="T27" i="76"/>
  <c r="W28" i="76"/>
  <c r="AD28" i="76" s="1"/>
  <c r="AI28" i="76"/>
  <c r="T30" i="76"/>
  <c r="AI32" i="76"/>
  <c r="V34" i="76"/>
  <c r="AC34" i="76" s="1"/>
  <c r="T34" i="76"/>
  <c r="T38" i="76"/>
  <c r="AI39" i="76"/>
  <c r="V42" i="76"/>
  <c r="AC42" i="76" s="1"/>
  <c r="W45" i="76"/>
  <c r="AD45" i="76" s="1"/>
  <c r="AI45" i="76"/>
  <c r="W47" i="76"/>
  <c r="AD47" i="76" s="1"/>
  <c r="W48" i="76"/>
  <c r="AD48" i="76" s="1"/>
  <c r="AI49" i="76"/>
  <c r="W53" i="76"/>
  <c r="AD53" i="76" s="1"/>
  <c r="W57" i="76"/>
  <c r="AD57" i="76" s="1"/>
  <c r="W61" i="76"/>
  <c r="AD61" i="76" s="1"/>
  <c r="W65" i="76"/>
  <c r="AD65" i="76" s="1"/>
  <c r="W4" i="76"/>
  <c r="AD4" i="76" s="1"/>
  <c r="P6" i="76"/>
  <c r="W31" i="76"/>
  <c r="AD31" i="76" s="1"/>
  <c r="W41" i="76"/>
  <c r="AD41" i="76" s="1"/>
  <c r="AE41" i="76" s="1"/>
  <c r="P43" i="76"/>
  <c r="V50" i="76"/>
  <c r="AC50" i="76" s="1"/>
  <c r="P8" i="76"/>
  <c r="P13" i="76"/>
  <c r="AI13" i="76"/>
  <c r="AI14" i="76"/>
  <c r="T19" i="76"/>
  <c r="T23" i="76"/>
  <c r="AI25" i="76"/>
  <c r="AI27" i="76"/>
  <c r="AI33" i="76"/>
  <c r="AI34" i="76"/>
  <c r="AI36" i="76"/>
  <c r="AI38" i="76"/>
  <c r="T45" i="76"/>
  <c r="T49" i="76"/>
  <c r="AI50" i="76"/>
  <c r="AI10" i="76"/>
  <c r="AI11" i="76"/>
  <c r="P12" i="76"/>
  <c r="W14" i="76"/>
  <c r="AD14" i="76" s="1"/>
  <c r="W15" i="76"/>
  <c r="AD15" i="76" s="1"/>
  <c r="T16" i="76"/>
  <c r="AI16" i="76"/>
  <c r="T18" i="76"/>
  <c r="AI18" i="76"/>
  <c r="T20" i="76"/>
  <c r="AI20" i="76"/>
  <c r="T22" i="76"/>
  <c r="AI22" i="76"/>
  <c r="T25" i="76"/>
  <c r="V26" i="76"/>
  <c r="AC26" i="76" s="1"/>
  <c r="AI29" i="76"/>
  <c r="AI31" i="76"/>
  <c r="T33" i="76"/>
  <c r="T36" i="76"/>
  <c r="V37" i="76"/>
  <c r="W39" i="76"/>
  <c r="AD39" i="76" s="1"/>
  <c r="AI40" i="76"/>
  <c r="T41" i="76"/>
  <c r="AI41" i="76"/>
  <c r="P42" i="76"/>
  <c r="AI42" i="76"/>
  <c r="AI43" i="76"/>
  <c r="T44" i="76"/>
  <c r="AI44" i="76"/>
  <c r="T47" i="76"/>
  <c r="V48" i="76"/>
  <c r="AC48" i="76" s="1"/>
  <c r="W50" i="76"/>
  <c r="AD50" i="76" s="1"/>
  <c r="P51" i="76"/>
  <c r="V52" i="76"/>
  <c r="AC52" i="76" s="1"/>
  <c r="V53" i="76"/>
  <c r="AC53" i="76" s="1"/>
  <c r="V54" i="76"/>
  <c r="AC54" i="76" s="1"/>
  <c r="V55" i="76"/>
  <c r="AC55" i="76" s="1"/>
  <c r="V56" i="76"/>
  <c r="AC56" i="76" s="1"/>
  <c r="V58" i="76"/>
  <c r="AC58" i="76" s="1"/>
  <c r="V60" i="76"/>
  <c r="AC60" i="76" s="1"/>
  <c r="V61" i="76"/>
  <c r="AC61" i="76" s="1"/>
  <c r="V62" i="76"/>
  <c r="AC62" i="76" s="1"/>
  <c r="V63" i="76"/>
  <c r="AC63" i="76" s="1"/>
  <c r="V64" i="76"/>
  <c r="AC64" i="76" s="1"/>
  <c r="V66" i="76"/>
  <c r="AC66" i="76" s="1"/>
  <c r="W3" i="76"/>
  <c r="AD3" i="76" s="1"/>
  <c r="W5" i="76"/>
  <c r="AD5" i="76" s="1"/>
  <c r="W7" i="76"/>
  <c r="AD7" i="76" s="1"/>
  <c r="W9" i="76"/>
  <c r="AD9" i="76" s="1"/>
  <c r="T10" i="76"/>
  <c r="V24" i="76"/>
  <c r="AC24" i="76" s="1"/>
  <c r="V35" i="76"/>
  <c r="V46" i="76"/>
  <c r="AC46" i="76" s="1"/>
  <c r="R68" i="76"/>
  <c r="V4" i="76"/>
  <c r="AC4" i="76" s="1"/>
  <c r="T5" i="76"/>
  <c r="V6" i="76"/>
  <c r="AC6" i="76" s="1"/>
  <c r="T7" i="76"/>
  <c r="V8" i="76"/>
  <c r="AC8" i="76" s="1"/>
  <c r="P10" i="76"/>
  <c r="V11" i="76"/>
  <c r="AC11" i="76" s="1"/>
  <c r="AI12" i="76"/>
  <c r="T13" i="76"/>
  <c r="V16" i="76"/>
  <c r="AC16" i="76" s="1"/>
  <c r="V18" i="76"/>
  <c r="AC18" i="76" s="1"/>
  <c r="V20" i="76"/>
  <c r="AC20" i="76" s="1"/>
  <c r="V22" i="76"/>
  <c r="AC22" i="76" s="1"/>
  <c r="T26" i="76"/>
  <c r="AI26" i="76"/>
  <c r="T29" i="76"/>
  <c r="T31" i="76"/>
  <c r="P35" i="76"/>
  <c r="W35" i="76"/>
  <c r="AD35" i="76" s="1"/>
  <c r="T37" i="76"/>
  <c r="AI37" i="76"/>
  <c r="T40" i="76"/>
  <c r="T42" i="76"/>
  <c r="V43" i="76"/>
  <c r="AC43" i="76" s="1"/>
  <c r="T43" i="76"/>
  <c r="AD44" i="76"/>
  <c r="V44" i="76"/>
  <c r="AC44" i="76" s="1"/>
  <c r="P46" i="76"/>
  <c r="W46" i="76"/>
  <c r="AD46" i="76" s="1"/>
  <c r="AI47" i="76"/>
  <c r="T48" i="76"/>
  <c r="AI48" i="76"/>
  <c r="T51" i="76"/>
  <c r="T53" i="76"/>
  <c r="T55" i="76"/>
  <c r="T57" i="76"/>
  <c r="T59" i="76"/>
  <c r="T61" i="76"/>
  <c r="T63" i="76"/>
  <c r="T65" i="76"/>
  <c r="T67" i="76"/>
  <c r="P34" i="76"/>
  <c r="V36" i="76"/>
  <c r="AC36" i="76" s="1"/>
  <c r="P36" i="76"/>
  <c r="V38" i="76"/>
  <c r="AC38" i="76" s="1"/>
  <c r="P38" i="76"/>
  <c r="V40" i="76"/>
  <c r="AC40" i="76" s="1"/>
  <c r="P40" i="76"/>
  <c r="W62" i="76"/>
  <c r="AD62" i="76" s="1"/>
  <c r="P62" i="76"/>
  <c r="P14" i="76"/>
  <c r="V14" i="76"/>
  <c r="AC14" i="76" s="1"/>
  <c r="W32" i="76"/>
  <c r="AD32" i="76" s="1"/>
  <c r="W54" i="76"/>
  <c r="AD54" i="76" s="1"/>
  <c r="P54" i="76"/>
  <c r="O68" i="76"/>
  <c r="T2" i="76"/>
  <c r="V3" i="76"/>
  <c r="AC3" i="76" s="1"/>
  <c r="P3" i="76"/>
  <c r="T3" i="76"/>
  <c r="T4" i="76"/>
  <c r="V5" i="76"/>
  <c r="AC5" i="76" s="1"/>
  <c r="P5" i="76"/>
  <c r="T6" i="76"/>
  <c r="V7" i="76"/>
  <c r="AC7" i="76" s="1"/>
  <c r="P7" i="76"/>
  <c r="T8" i="76"/>
  <c r="V9" i="76"/>
  <c r="AC9" i="76" s="1"/>
  <c r="P9" i="76"/>
  <c r="T9" i="76"/>
  <c r="T11" i="76"/>
  <c r="V17" i="76"/>
  <c r="AC17" i="76" s="1"/>
  <c r="P17" i="76"/>
  <c r="V19" i="76"/>
  <c r="AC19" i="76" s="1"/>
  <c r="P19" i="76"/>
  <c r="V21" i="76"/>
  <c r="AC21" i="76" s="1"/>
  <c r="P21" i="76"/>
  <c r="V23" i="76"/>
  <c r="AC23" i="76" s="1"/>
  <c r="P23" i="76"/>
  <c r="V25" i="76"/>
  <c r="AC25" i="76" s="1"/>
  <c r="P25" i="76"/>
  <c r="V27" i="76"/>
  <c r="AC27" i="76" s="1"/>
  <c r="P27" i="76"/>
  <c r="V29" i="76"/>
  <c r="AC29" i="76" s="1"/>
  <c r="P29" i="76"/>
  <c r="K68" i="76"/>
  <c r="W42" i="76"/>
  <c r="AD42" i="76" s="1"/>
  <c r="V47" i="76"/>
  <c r="AC47" i="76" s="1"/>
  <c r="P47" i="76"/>
  <c r="V49" i="76"/>
  <c r="AC49" i="76" s="1"/>
  <c r="P49" i="76"/>
  <c r="V33" i="76"/>
  <c r="AC33" i="76" s="1"/>
  <c r="P33" i="76"/>
  <c r="P15" i="76"/>
  <c r="V2" i="76"/>
  <c r="AC2" i="76" s="1"/>
  <c r="AG68" i="76"/>
  <c r="V13" i="76"/>
  <c r="AC13" i="76" s="1"/>
  <c r="W17" i="76"/>
  <c r="AD17" i="76" s="1"/>
  <c r="W19" i="76"/>
  <c r="AD19" i="76" s="1"/>
  <c r="W21" i="76"/>
  <c r="AD21" i="76" s="1"/>
  <c r="W23" i="76"/>
  <c r="AD23" i="76" s="1"/>
  <c r="W25" i="76"/>
  <c r="AD25" i="76" s="1"/>
  <c r="W27" i="76"/>
  <c r="AD27" i="76" s="1"/>
  <c r="W29" i="76"/>
  <c r="AD29" i="76" s="1"/>
  <c r="P31" i="76"/>
  <c r="V31" i="76"/>
  <c r="AC31" i="76" s="1"/>
  <c r="V32" i="76"/>
  <c r="AC32" i="76" s="1"/>
  <c r="P32" i="76"/>
  <c r="W56" i="76"/>
  <c r="AD56" i="76" s="1"/>
  <c r="P56" i="76"/>
  <c r="W64" i="76"/>
  <c r="AD64" i="76" s="1"/>
  <c r="P64" i="76"/>
  <c r="W34" i="76"/>
  <c r="AD34" i="76" s="1"/>
  <c r="W36" i="76"/>
  <c r="AD36" i="76" s="1"/>
  <c r="W38" i="76"/>
  <c r="AD38" i="76" s="1"/>
  <c r="W40" i="76"/>
  <c r="AD40" i="76" s="1"/>
  <c r="W49" i="76"/>
  <c r="AD49" i="76" s="1"/>
  <c r="V51" i="76"/>
  <c r="AC51" i="76" s="1"/>
  <c r="AD55" i="76"/>
  <c r="V57" i="76"/>
  <c r="AC57" i="76" s="1"/>
  <c r="W58" i="76"/>
  <c r="AD58" i="76" s="1"/>
  <c r="P58" i="76"/>
  <c r="V65" i="76"/>
  <c r="AC65" i="76" s="1"/>
  <c r="W66" i="76"/>
  <c r="AD66" i="76" s="1"/>
  <c r="P66" i="76"/>
  <c r="J68" i="76"/>
  <c r="N68" i="76"/>
  <c r="S68" i="76"/>
  <c r="AH68" i="76"/>
  <c r="AC35" i="76"/>
  <c r="AC37" i="76"/>
  <c r="W43" i="76"/>
  <c r="AD43" i="76" s="1"/>
  <c r="V45" i="76"/>
  <c r="AC45" i="76" s="1"/>
  <c r="P45" i="76"/>
  <c r="W52" i="76"/>
  <c r="AD52" i="76" s="1"/>
  <c r="P52" i="76"/>
  <c r="V59" i="76"/>
  <c r="AC59" i="76" s="1"/>
  <c r="W60" i="76"/>
  <c r="AD60" i="76" s="1"/>
  <c r="P60" i="76"/>
  <c r="V67" i="76"/>
  <c r="AC67" i="76" s="1"/>
  <c r="P53" i="76"/>
  <c r="P55" i="76"/>
  <c r="P57" i="76"/>
  <c r="P59" i="76"/>
  <c r="P61" i="76"/>
  <c r="P63" i="76"/>
  <c r="P65" i="76"/>
  <c r="P67" i="76"/>
  <c r="AE10" i="76" l="1"/>
  <c r="V41" i="76"/>
  <c r="V68" i="76" s="1"/>
  <c r="AE7" i="76"/>
  <c r="AE12" i="76"/>
  <c r="AE6" i="76"/>
  <c r="AE55" i="76"/>
  <c r="AE4" i="76"/>
  <c r="AE8" i="76"/>
  <c r="AE67" i="76"/>
  <c r="AE54" i="76"/>
  <c r="AE61" i="76"/>
  <c r="AE51" i="76"/>
  <c r="AE20" i="76"/>
  <c r="AE16" i="76"/>
  <c r="AE11" i="76"/>
  <c r="AE52" i="76"/>
  <c r="AE26" i="76"/>
  <c r="AE64" i="76"/>
  <c r="AE37" i="76"/>
  <c r="AE13" i="76"/>
  <c r="AE5" i="76"/>
  <c r="AE44" i="76"/>
  <c r="AE22" i="76"/>
  <c r="AE18" i="76"/>
  <c r="AE24" i="76"/>
  <c r="AE3" i="76"/>
  <c r="AE29" i="76"/>
  <c r="AE23" i="76"/>
  <c r="AE19" i="76"/>
  <c r="AE60" i="76"/>
  <c r="AE39" i="76"/>
  <c r="AE9" i="76"/>
  <c r="AE59" i="76"/>
  <c r="AE48" i="76"/>
  <c r="AE47" i="76"/>
  <c r="AE25" i="76"/>
  <c r="AI68" i="76"/>
  <c r="AE66" i="76"/>
  <c r="AE36" i="76"/>
  <c r="AE35" i="76"/>
  <c r="AE53" i="76"/>
  <c r="AE57" i="76"/>
  <c r="AE56" i="76"/>
  <c r="AE15" i="76"/>
  <c r="AE33" i="76"/>
  <c r="AE28" i="76"/>
  <c r="AE46" i="76"/>
  <c r="AE27" i="76"/>
  <c r="AE40" i="76"/>
  <c r="AE50" i="76"/>
  <c r="AE58" i="76"/>
  <c r="AE32" i="76"/>
  <c r="P68" i="76"/>
  <c r="AE43" i="76"/>
  <c r="AE49" i="76"/>
  <c r="AE14" i="76"/>
  <c r="AE62" i="76"/>
  <c r="AE31" i="76"/>
  <c r="AE65" i="76"/>
  <c r="AE42" i="76"/>
  <c r="AD68" i="76"/>
  <c r="AE21" i="76"/>
  <c r="AE17" i="76"/>
  <c r="T68" i="76"/>
  <c r="AE45" i="76"/>
  <c r="AC68" i="76"/>
  <c r="AE2" i="76"/>
  <c r="W68" i="76"/>
  <c r="AE38" i="76"/>
  <c r="AE63" i="76"/>
  <c r="AE34" i="76"/>
  <c r="AE68" i="76" l="1"/>
  <c r="L62" i="75" l="1"/>
  <c r="H62" i="75"/>
  <c r="J58" i="75" l="1"/>
  <c r="K7" i="75" s="1"/>
  <c r="J59" i="75"/>
  <c r="J83" i="75"/>
  <c r="J82" i="75"/>
  <c r="K67" i="75" s="1"/>
  <c r="K29" i="75" l="1"/>
  <c r="K40" i="75"/>
  <c r="K55" i="75"/>
  <c r="K38" i="75"/>
  <c r="K15" i="75"/>
  <c r="K31" i="75"/>
  <c r="K17" i="75"/>
  <c r="K34" i="75"/>
  <c r="K35" i="75"/>
  <c r="K6" i="75"/>
  <c r="K13" i="75"/>
  <c r="K5" i="75"/>
  <c r="K36" i="75"/>
  <c r="K42" i="75"/>
  <c r="K45" i="75"/>
  <c r="K25" i="75"/>
  <c r="K8" i="75"/>
  <c r="K18" i="75"/>
  <c r="K75" i="75"/>
  <c r="K23" i="75"/>
  <c r="K21" i="75"/>
  <c r="K19" i="75"/>
  <c r="K11" i="75"/>
  <c r="K10" i="75"/>
  <c r="F83" i="75"/>
  <c r="K71" i="75"/>
  <c r="K54" i="75"/>
  <c r="K51" i="75"/>
  <c r="K50" i="75"/>
  <c r="K49" i="75"/>
  <c r="K47" i="75"/>
  <c r="K43" i="75"/>
  <c r="K41" i="75"/>
  <c r="K39" i="75"/>
  <c r="K32" i="75"/>
  <c r="K53" i="75"/>
  <c r="K46" i="75"/>
  <c r="K44" i="75"/>
  <c r="K37" i="75"/>
  <c r="K27" i="75"/>
  <c r="K9" i="75"/>
  <c r="K52" i="75"/>
  <c r="K28" i="75"/>
  <c r="K24" i="75"/>
  <c r="K22" i="75"/>
  <c r="K20" i="75"/>
  <c r="K14" i="75"/>
  <c r="K33" i="75"/>
  <c r="K30" i="75"/>
  <c r="K16" i="75"/>
  <c r="K48" i="75"/>
  <c r="K26" i="75"/>
  <c r="K12" i="75"/>
  <c r="F59" i="75"/>
  <c r="K78" i="75"/>
  <c r="K72" i="75"/>
  <c r="K70" i="75"/>
  <c r="K76" i="75"/>
  <c r="K68" i="75"/>
  <c r="K74" i="75"/>
  <c r="K79" i="75"/>
  <c r="K65" i="75"/>
  <c r="K73" i="75"/>
  <c r="K66" i="75"/>
  <c r="F82" i="75"/>
  <c r="G68" i="75" s="1"/>
  <c r="K77" i="75"/>
  <c r="K69" i="75"/>
  <c r="F58" i="75"/>
  <c r="G33" i="75" s="1"/>
  <c r="G7" i="75" l="1"/>
  <c r="G37" i="75"/>
  <c r="G6" i="75"/>
  <c r="G16" i="75"/>
  <c r="G41" i="75"/>
  <c r="G44" i="75"/>
  <c r="G43" i="75"/>
  <c r="G23" i="75"/>
  <c r="G39" i="75"/>
  <c r="G76" i="75"/>
  <c r="K58" i="75"/>
  <c r="G78" i="75"/>
  <c r="G38" i="75"/>
  <c r="G35" i="75"/>
  <c r="G51" i="75"/>
  <c r="K82" i="75"/>
  <c r="G69" i="75"/>
  <c r="G75" i="75"/>
  <c r="G65" i="75"/>
  <c r="G71" i="75"/>
  <c r="G73" i="75"/>
  <c r="G67" i="75"/>
  <c r="G79" i="75"/>
  <c r="G77" i="75"/>
  <c r="G70" i="75"/>
  <c r="G17" i="75"/>
  <c r="G12" i="75"/>
  <c r="G26" i="75"/>
  <c r="G32" i="75"/>
  <c r="G46" i="75"/>
  <c r="G22" i="75"/>
  <c r="G72" i="75"/>
  <c r="G49" i="75"/>
  <c r="G47" i="75"/>
  <c r="G27" i="75"/>
  <c r="G9" i="75"/>
  <c r="G55" i="75"/>
  <c r="G31" i="75"/>
  <c r="G34" i="75"/>
  <c r="G13" i="75"/>
  <c r="G8" i="75"/>
  <c r="G19" i="75"/>
  <c r="G25" i="75"/>
  <c r="G48" i="75"/>
  <c r="G40" i="75"/>
  <c r="G52" i="75"/>
  <c r="G42" i="75"/>
  <c r="G11" i="75"/>
  <c r="G5" i="75"/>
  <c r="G29" i="75"/>
  <c r="G36" i="75"/>
  <c r="G45" i="75"/>
  <c r="G50" i="75"/>
  <c r="G28" i="75"/>
  <c r="G54" i="75"/>
  <c r="G21" i="75"/>
  <c r="G53" i="75"/>
  <c r="G24" i="75"/>
  <c r="G66" i="75"/>
  <c r="G10" i="75"/>
  <c r="G14" i="75"/>
  <c r="G74" i="75"/>
  <c r="G18" i="75"/>
  <c r="G20" i="75"/>
  <c r="G15" i="75"/>
  <c r="G30" i="75"/>
  <c r="G58" i="75" l="1"/>
  <c r="G82" i="75"/>
  <c r="J57" i="7" l="1"/>
  <c r="J56" i="7"/>
  <c r="K12" i="7" l="1"/>
  <c r="K11" i="7"/>
  <c r="K19" i="7"/>
  <c r="K27" i="7"/>
  <c r="K33" i="7"/>
  <c r="K41" i="7"/>
  <c r="K48" i="7"/>
  <c r="K15" i="7"/>
  <c r="K23" i="7"/>
  <c r="K30" i="7"/>
  <c r="K37" i="7"/>
  <c r="K44" i="7"/>
  <c r="K52" i="7"/>
  <c r="K50" i="7"/>
  <c r="K35" i="7"/>
  <c r="K21" i="7"/>
  <c r="K18" i="7"/>
  <c r="K45" i="7"/>
  <c r="K31" i="7"/>
  <c r="K16" i="7"/>
  <c r="K51" i="7"/>
  <c r="K36" i="7"/>
  <c r="K22" i="7"/>
  <c r="K28" i="7"/>
  <c r="K6" i="7"/>
  <c r="K46" i="7"/>
  <c r="K32" i="7"/>
  <c r="K17" i="7"/>
  <c r="K40" i="7"/>
  <c r="K53" i="7"/>
  <c r="K49" i="7"/>
  <c r="K34" i="7"/>
  <c r="K13" i="7"/>
  <c r="K47" i="7"/>
  <c r="K26" i="7"/>
  <c r="K10" i="7"/>
  <c r="K38" i="7"/>
  <c r="K24" i="7"/>
  <c r="K8" i="7"/>
  <c r="K43" i="7"/>
  <c r="K29" i="7"/>
  <c r="K14" i="7"/>
  <c r="K39" i="7"/>
  <c r="K25" i="7"/>
  <c r="K9" i="7"/>
  <c r="K7" i="7"/>
  <c r="K42" i="7"/>
  <c r="K20" i="7"/>
  <c r="F80" i="7" l="1"/>
  <c r="G66" i="7" l="1"/>
  <c r="G69" i="7"/>
  <c r="G72" i="7"/>
  <c r="G65" i="7"/>
  <c r="G75" i="7"/>
  <c r="G64" i="7"/>
  <c r="G68" i="7"/>
  <c r="G71" i="7"/>
  <c r="G74" i="7"/>
  <c r="G77" i="7"/>
  <c r="G70" i="7"/>
  <c r="G67" i="7"/>
  <c r="G76" i="7"/>
  <c r="G73" i="7"/>
  <c r="G63" i="7"/>
  <c r="J81" i="7" l="1"/>
  <c r="J80" i="7"/>
  <c r="K67" i="7" l="1"/>
  <c r="K71" i="7"/>
  <c r="K75" i="7"/>
  <c r="K68" i="7"/>
  <c r="K76" i="7"/>
  <c r="K64" i="7"/>
  <c r="K72" i="7"/>
  <c r="K65" i="7"/>
  <c r="K69" i="7"/>
  <c r="K73" i="7"/>
  <c r="K77" i="7"/>
  <c r="K66" i="7"/>
  <c r="K70" i="7"/>
  <c r="K74" i="7"/>
  <c r="K63" i="7"/>
  <c r="K80" i="7" l="1"/>
  <c r="G80" i="7" l="1"/>
  <c r="K5" i="7" l="1"/>
  <c r="K56" i="7" l="1"/>
  <c r="F81" i="7" l="1"/>
  <c r="G12" i="7" l="1"/>
  <c r="G10" i="7"/>
  <c r="G52" i="7"/>
  <c r="G37" i="7"/>
  <c r="G9" i="7"/>
  <c r="G34" i="7"/>
  <c r="G20" i="7"/>
  <c r="G36" i="7"/>
  <c r="G29" i="7"/>
  <c r="G6" i="7"/>
  <c r="G32" i="7"/>
  <c r="G23" i="7"/>
  <c r="G50" i="7"/>
  <c r="G5" i="7"/>
  <c r="G41" i="7"/>
  <c r="G19" i="7"/>
  <c r="G46" i="7"/>
  <c r="G45" i="7"/>
  <c r="G31" i="7"/>
  <c r="G16" i="7"/>
  <c r="G47" i="7"/>
  <c r="G18" i="7"/>
  <c r="G21" i="7"/>
  <c r="G30" i="7"/>
  <c r="G39" i="7"/>
  <c r="G49" i="7"/>
  <c r="G11" i="7"/>
  <c r="G42" i="7"/>
  <c r="G28" i="7"/>
  <c r="G26" i="7"/>
  <c r="G43" i="7"/>
  <c r="G14" i="7"/>
  <c r="G35" i="7"/>
  <c r="G7" i="7"/>
  <c r="G53" i="7"/>
  <c r="G48" i="7"/>
  <c r="G38" i="7"/>
  <c r="G24" i="7"/>
  <c r="G8" i="7"/>
  <c r="G22" i="7"/>
  <c r="G40" i="7"/>
  <c r="G17" i="7"/>
  <c r="G15" i="7"/>
  <c r="G44" i="7"/>
  <c r="G13" i="7"/>
  <c r="G25" i="7"/>
  <c r="G27" i="7"/>
  <c r="G51" i="7"/>
  <c r="G33" i="7"/>
  <c r="G56" i="7" l="1"/>
  <c r="L12" i="7" l="1"/>
  <c r="L7" i="7"/>
  <c r="L39" i="7"/>
  <c r="L17" i="7"/>
  <c r="L23" i="7"/>
  <c r="L24" i="7"/>
  <c r="L9" i="7"/>
  <c r="L53" i="7"/>
  <c r="L35" i="7"/>
  <c r="L49" i="7"/>
  <c r="L20" i="7"/>
  <c r="L40" i="7"/>
  <c r="L50" i="7"/>
  <c r="L22" i="7"/>
  <c r="L26" i="7"/>
  <c r="L21" i="7"/>
  <c r="L48" i="7"/>
  <c r="L44" i="7"/>
  <c r="L41" i="7"/>
  <c r="L47" i="7"/>
  <c r="L8" i="7"/>
  <c r="L28" i="7"/>
  <c r="L33" i="7"/>
  <c r="L32" i="7"/>
  <c r="L29" i="7"/>
  <c r="L46" i="7"/>
  <c r="L37" i="7"/>
  <c r="L31" i="7"/>
  <c r="L25" i="7"/>
  <c r="L6" i="7"/>
  <c r="L30" i="7"/>
  <c r="L36" i="7"/>
  <c r="L43" i="7"/>
  <c r="L42" i="7"/>
  <c r="L34" i="7"/>
  <c r="L52" i="7"/>
  <c r="L15" i="7"/>
  <c r="L13" i="7"/>
  <c r="L45" i="7"/>
  <c r="L19" i="7"/>
  <c r="L14" i="7"/>
  <c r="L27" i="7"/>
  <c r="L10" i="7"/>
  <c r="L18" i="7"/>
  <c r="L11" i="7"/>
  <c r="L16" i="7"/>
  <c r="L38" i="7"/>
  <c r="L51" i="7"/>
  <c r="L5" i="7"/>
  <c r="L73" i="7"/>
  <c r="L74" i="7"/>
  <c r="L75" i="7"/>
  <c r="L64" i="7"/>
  <c r="L77" i="7"/>
  <c r="L63" i="7"/>
  <c r="L68" i="7"/>
  <c r="L65" i="7"/>
  <c r="L66" i="7"/>
  <c r="L67" i="7"/>
  <c r="L72" i="7"/>
  <c r="L69" i="7"/>
  <c r="L70" i="7"/>
  <c r="L71" i="7"/>
  <c r="L76" i="7"/>
  <c r="H33" i="7" l="1"/>
  <c r="H14" i="7"/>
  <c r="H45" i="7"/>
  <c r="H9" i="7"/>
  <c r="H25" i="7"/>
  <c r="H43" i="7"/>
  <c r="H50" i="7"/>
  <c r="H11" i="7"/>
  <c r="H23" i="7"/>
  <c r="H7" i="7"/>
  <c r="H22" i="7"/>
  <c r="H49" i="7"/>
  <c r="H32" i="7"/>
  <c r="H15" i="7"/>
  <c r="H42" i="7"/>
  <c r="H5" i="7"/>
  <c r="H52" i="7"/>
  <c r="H17" i="7"/>
  <c r="H29" i="7"/>
  <c r="H13" i="7"/>
  <c r="H21" i="7"/>
  <c r="H36" i="7"/>
  <c r="H12" i="7"/>
  <c r="H18" i="7"/>
  <c r="H20" i="7"/>
  <c r="H8" i="7"/>
  <c r="H39" i="7"/>
  <c r="H6" i="7"/>
  <c r="H24" i="7"/>
  <c r="H30" i="7"/>
  <c r="H38" i="7"/>
  <c r="H16" i="7"/>
  <c r="H27" i="7"/>
  <c r="H35" i="7"/>
  <c r="H31" i="7"/>
  <c r="H48" i="7"/>
  <c r="H47" i="7"/>
  <c r="H34" i="7"/>
  <c r="H51" i="7"/>
  <c r="H53" i="7"/>
  <c r="H46" i="7"/>
  <c r="H10" i="7"/>
  <c r="H26" i="7"/>
  <c r="H19" i="7"/>
  <c r="H37" i="7"/>
  <c r="H40" i="7"/>
  <c r="H44" i="7"/>
  <c r="H28" i="7"/>
  <c r="H41" i="7"/>
  <c r="H65" i="7"/>
  <c r="H73" i="7"/>
  <c r="H74" i="7"/>
  <c r="H68" i="7"/>
  <c r="H76" i="7"/>
  <c r="H75" i="7"/>
  <c r="H63" i="7"/>
  <c r="H71" i="7"/>
  <c r="H66" i="7"/>
  <c r="H72" i="7"/>
  <c r="H64" i="7"/>
  <c r="H77" i="7"/>
  <c r="H67" i="7"/>
  <c r="H69" i="7"/>
  <c r="H70" i="7"/>
  <c r="L56" i="7"/>
  <c r="L57" i="7" s="1"/>
  <c r="L80" i="7"/>
  <c r="H56" i="7" l="1"/>
  <c r="H57" i="7" s="1"/>
  <c r="H80" i="7"/>
  <c r="L21" i="75" l="1"/>
  <c r="L43" i="75"/>
  <c r="L51" i="75"/>
  <c r="L5" i="75"/>
  <c r="L49" i="75"/>
  <c r="L24" i="75"/>
  <c r="L48" i="75"/>
  <c r="L54" i="75"/>
  <c r="L22" i="75"/>
  <c r="L14" i="75"/>
  <c r="L32" i="75"/>
  <c r="L53" i="75"/>
  <c r="L45" i="75"/>
  <c r="L34" i="75"/>
  <c r="L25" i="75"/>
  <c r="L31" i="75"/>
  <c r="L46" i="75"/>
  <c r="L29" i="75"/>
  <c r="L23" i="75"/>
  <c r="L44" i="75"/>
  <c r="L52" i="75"/>
  <c r="L19" i="75"/>
  <c r="L18" i="75"/>
  <c r="L10" i="75"/>
  <c r="L37" i="75"/>
  <c r="L55" i="75"/>
  <c r="L42" i="75"/>
  <c r="L13" i="75"/>
  <c r="L20" i="75"/>
  <c r="L15" i="75"/>
  <c r="L28" i="75"/>
  <c r="L30" i="75"/>
  <c r="L50" i="75"/>
  <c r="L6" i="75"/>
  <c r="L35" i="75"/>
  <c r="L41" i="75"/>
  <c r="L36" i="75"/>
  <c r="L16" i="75"/>
  <c r="L27" i="75"/>
  <c r="L12" i="75"/>
  <c r="L40" i="75"/>
  <c r="L9" i="75"/>
  <c r="L17" i="75"/>
  <c r="L11" i="75"/>
  <c r="L47" i="75"/>
  <c r="L39" i="75"/>
  <c r="L7" i="75"/>
  <c r="L38" i="75"/>
  <c r="L8" i="75"/>
  <c r="L26" i="75"/>
  <c r="H55" i="75"/>
  <c r="H50" i="75"/>
  <c r="H40" i="75"/>
  <c r="H16" i="75"/>
  <c r="H17" i="75"/>
  <c r="H41" i="75"/>
  <c r="H8" i="75"/>
  <c r="H19" i="75"/>
  <c r="H29" i="75"/>
  <c r="H7" i="75"/>
  <c r="H10" i="75"/>
  <c r="H28" i="75"/>
  <c r="H20" i="75"/>
  <c r="H24" i="75"/>
  <c r="H51" i="75"/>
  <c r="H43" i="75"/>
  <c r="H15" i="75"/>
  <c r="H39" i="75"/>
  <c r="H42" i="75"/>
  <c r="H47" i="75"/>
  <c r="H18" i="75"/>
  <c r="H32" i="75"/>
  <c r="H30" i="75"/>
  <c r="H46" i="75"/>
  <c r="H14" i="75"/>
  <c r="H52" i="75"/>
  <c r="H27" i="75"/>
  <c r="H22" i="75"/>
  <c r="H53" i="75"/>
  <c r="H36" i="75"/>
  <c r="H34" i="75"/>
  <c r="H49" i="75"/>
  <c r="H25" i="75"/>
  <c r="H54" i="75"/>
  <c r="H9" i="75"/>
  <c r="H35" i="75"/>
  <c r="H13" i="75"/>
  <c r="H23" i="75"/>
  <c r="H11" i="75"/>
  <c r="H12" i="75"/>
  <c r="H6" i="75"/>
  <c r="H5" i="75"/>
  <c r="H26" i="75"/>
  <c r="H48" i="75"/>
  <c r="H45" i="75"/>
  <c r="H21" i="75"/>
  <c r="H38" i="75"/>
  <c r="H31" i="75"/>
  <c r="H37" i="75"/>
  <c r="L67" i="75"/>
  <c r="L71" i="75"/>
  <c r="L68" i="75"/>
  <c r="L78" i="75"/>
  <c r="L79" i="75"/>
  <c r="L69" i="75"/>
  <c r="L73" i="75"/>
  <c r="L72" i="75"/>
  <c r="L70" i="75"/>
  <c r="L75" i="75"/>
  <c r="L76" i="75"/>
  <c r="L65" i="75"/>
  <c r="L77" i="75"/>
  <c r="L66" i="75"/>
  <c r="L74" i="75"/>
  <c r="H74" i="75"/>
  <c r="H76" i="75"/>
  <c r="H72" i="75"/>
  <c r="H77" i="75"/>
  <c r="H73" i="75"/>
  <c r="H75" i="75"/>
  <c r="H70" i="75"/>
  <c r="H65" i="75"/>
  <c r="H67" i="75"/>
  <c r="H69" i="75"/>
  <c r="H66" i="75"/>
  <c r="H68" i="75"/>
  <c r="H78" i="75"/>
  <c r="H79" i="75"/>
  <c r="H71" i="75"/>
  <c r="L58" i="75" l="1"/>
  <c r="H82" i="75"/>
  <c r="L82" i="75"/>
  <c r="H58" i="75"/>
  <c r="H59" i="75" l="1"/>
  <c r="L59" i="75"/>
</calcChain>
</file>

<file path=xl/comments1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  <comment ref="H44" authorId="1" shapeId="0">
      <text>
        <r>
          <rPr>
            <b/>
            <sz val="9"/>
            <color indexed="81"/>
            <rFont val="Tahoma"/>
            <charset val="1"/>
          </rPr>
          <t>Kambra Reddick:</t>
        </r>
        <r>
          <rPr>
            <sz val="9"/>
            <color indexed="81"/>
            <rFont val="Tahoma"/>
            <charset val="1"/>
          </rPr>
          <t xml:space="preserve">
Closed 7-8-19
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nnections.xml><?xml version="1.0" encoding="utf-8"?>
<connections xmlns="http://schemas.openxmlformats.org/spreadsheetml/2006/main">
  <connection id="1" name="cost UPL_sfy11 SHOPP 0161" type="6" refreshedVersion="4" background="1" saveData="1">
    <textPr codePage="65001" sourceFile="C:\Documents and Settings\morrisa\Desktop\cost UPL_sfy11 SHOPP 016.txt">
      <textFields count="1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<sst xmlns="http://schemas.openxmlformats.org/spreadsheetml/2006/main" count="594" uniqueCount="177">
  <si>
    <t>100700720A</t>
  </si>
  <si>
    <t>100749570S</t>
  </si>
  <si>
    <t>100700880A</t>
  </si>
  <si>
    <t>100700820A</t>
  </si>
  <si>
    <t>100699350A</t>
  </si>
  <si>
    <t>100710530D</t>
  </si>
  <si>
    <t>100700690A</t>
  </si>
  <si>
    <t>100699900A</t>
  </si>
  <si>
    <t>100700770A</t>
  </si>
  <si>
    <t>100700190A</t>
  </si>
  <si>
    <t>100699950A</t>
  </si>
  <si>
    <t>100700680A</t>
  </si>
  <si>
    <t>200100890B</t>
  </si>
  <si>
    <t>100700030A</t>
  </si>
  <si>
    <t>200102450A</t>
  </si>
  <si>
    <t>200310990A</t>
  </si>
  <si>
    <t>200044190A</t>
  </si>
  <si>
    <t>100700120A</t>
  </si>
  <si>
    <t>100699410A</t>
  </si>
  <si>
    <t>200045700C</t>
  </si>
  <si>
    <t>200044210A</t>
  </si>
  <si>
    <t>100806400C</t>
  </si>
  <si>
    <t>100699440A</t>
  </si>
  <si>
    <t>100699500A</t>
  </si>
  <si>
    <t>100700610A</t>
  </si>
  <si>
    <t>100699700A</t>
  </si>
  <si>
    <t>100700200A</t>
  </si>
  <si>
    <t>100699490A</t>
  </si>
  <si>
    <t>100696610B</t>
  </si>
  <si>
    <t>200320810D</t>
  </si>
  <si>
    <t>100699390A</t>
  </si>
  <si>
    <t>100262320C</t>
  </si>
  <si>
    <t>100700490A</t>
  </si>
  <si>
    <t>200242900A</t>
  </si>
  <si>
    <t>100699420A</t>
  </si>
  <si>
    <t>100699570A</t>
  </si>
  <si>
    <t>100697950B</t>
  </si>
  <si>
    <t>100699540A</t>
  </si>
  <si>
    <t>100699400A</t>
  </si>
  <si>
    <t>200106410A</t>
  </si>
  <si>
    <t>100690020A</t>
  </si>
  <si>
    <t>100740840B</t>
  </si>
  <si>
    <t>200019120A</t>
  </si>
  <si>
    <t>100701410A</t>
  </si>
  <si>
    <t>200028650A</t>
  </si>
  <si>
    <t>200031310A</t>
  </si>
  <si>
    <t>200006260A</t>
  </si>
  <si>
    <t>CHOCTAW MEMORIAL HOSPITAL</t>
  </si>
  <si>
    <t>COMANCHE CO MEM HSP</t>
  </si>
  <si>
    <t>ELKVIEW GEN HSP</t>
  </si>
  <si>
    <t>GRADY MEMORIAL HOSPITAL</t>
  </si>
  <si>
    <t>JACKSON CO MEM HSP</t>
  </si>
  <si>
    <t>MCALESTER REGIONAL</t>
  </si>
  <si>
    <t>NORMAN REGIONAL HOSPITAL</t>
  </si>
  <si>
    <t>PERRY MEM HSP AUTH</t>
  </si>
  <si>
    <t>PUSHMATAHA HSP</t>
  </si>
  <si>
    <t>STILLWATER MEDICAL CENTER</t>
  </si>
  <si>
    <t>WAGONER COMMUNITY HOSPITAL</t>
  </si>
  <si>
    <t>BAILEY MEDICAL CENTER LLC</t>
  </si>
  <si>
    <t>GREAT PLAINS REGIONAL MEDICAL CENTER</t>
  </si>
  <si>
    <t>HENRYETTA MEDICAL CENTER</t>
  </si>
  <si>
    <t>HILLCREST MEDICAL CENTER</t>
  </si>
  <si>
    <t>INTEGRIS BASS MEM BAP</t>
  </si>
  <si>
    <t>INTEGRIS CANADIAN VALLEY HOSPITAL</t>
  </si>
  <si>
    <t>INTEGRIS GROVE HOSPITAL</t>
  </si>
  <si>
    <t>INTEGRIS SOUTHWEST MEDICAL</t>
  </si>
  <si>
    <t>JANE PHILLIPS EP HSP</t>
  </si>
  <si>
    <t>MERCY HEALTH CENTER</t>
  </si>
  <si>
    <t>SAINT FRANCIS HOSPITAL</t>
  </si>
  <si>
    <t>SAINT FRANCIS HOSPITAL SOUTH</t>
  </si>
  <si>
    <t>ST JOHN MED CTR</t>
  </si>
  <si>
    <t>ST JOHN OWASSO</t>
  </si>
  <si>
    <t>ST MARY'S REGIONAL CTR</t>
  </si>
  <si>
    <t>TULSA SPINE HOSPITAL</t>
  </si>
  <si>
    <t>Use DRG UPL Not Cost</t>
  </si>
  <si>
    <t>Medicaid Prov ID</t>
  </si>
  <si>
    <t>Hosp Name</t>
  </si>
  <si>
    <t>Taxed</t>
  </si>
  <si>
    <t>BLACKWELL REGIONAL HOSPITAL</t>
  </si>
  <si>
    <t>DUNCAN REGIONAL HOSPITAL</t>
  </si>
  <si>
    <t>INTEGRIS BAPTIST MEDICAL CENTER</t>
  </si>
  <si>
    <t>PURCELL MUNICIPAL HOSPITAL</t>
  </si>
  <si>
    <t>SOUTHWESTERN MEDICAL CENTER</t>
  </si>
  <si>
    <t>BROOKHAVEN HOSPITAL</t>
  </si>
  <si>
    <t>Hospital Class</t>
  </si>
  <si>
    <t>Medicaid IP Payments</t>
  </si>
  <si>
    <t>Inpatient Pro Rata Share</t>
  </si>
  <si>
    <t>Inpatient Hospital Access Payment</t>
  </si>
  <si>
    <t>Medicaid OP Payments</t>
  </si>
  <si>
    <t>Outpatient Pro Rata Share</t>
  </si>
  <si>
    <t>Outpatient Hospital Access Payments</t>
  </si>
  <si>
    <t>Inpatient Pool</t>
  </si>
  <si>
    <t>SEQUOYAH COUNTY CITY OF SALLISAW HOSPITAL AUTHORIT</t>
  </si>
  <si>
    <t>LAUREATE PSY CLINIC &amp; HOSP</t>
  </si>
  <si>
    <t>WILLOW CREST HOSPITAL</t>
  </si>
  <si>
    <t>VALIR REHABILITATION HOSPITAL OF OKC</t>
  </si>
  <si>
    <t>Inpatient Private Pool</t>
  </si>
  <si>
    <t>Inpatient NSGO Pool</t>
  </si>
  <si>
    <t>Outpatient NSGO Pool</t>
  </si>
  <si>
    <t>Outpatient Private Pool</t>
  </si>
  <si>
    <t>Outpatient Pool</t>
  </si>
  <si>
    <t>200405550A</t>
  </si>
  <si>
    <t>INTEGRIS HEALTH EDMOND, INC.</t>
  </si>
  <si>
    <t>200435950A</t>
  </si>
  <si>
    <t>200439230A</t>
  </si>
  <si>
    <t>100700010G</t>
  </si>
  <si>
    <t>200196450C</t>
  </si>
  <si>
    <t>ST JOHN BROKEN ARROW, INC</t>
  </si>
  <si>
    <t>CLINTON HMA LLC</t>
  </si>
  <si>
    <t>SEMINOLE HMA LLC</t>
  </si>
  <si>
    <t>200479750A</t>
  </si>
  <si>
    <t>200509290A</t>
  </si>
  <si>
    <t>MERCY REHABILITATION HOSPITAL, LLC</t>
  </si>
  <si>
    <t>MERCY HOSPITAL ADA, INC.</t>
  </si>
  <si>
    <t>200573000A</t>
  </si>
  <si>
    <t>BRISTOW ENDEAVOR HEALTHCARE, LLC</t>
  </si>
  <si>
    <t>NORTHEASTERN HEALTH SYSTEM</t>
  </si>
  <si>
    <t>MERCY HOSPITAL EL RENO INC</t>
  </si>
  <si>
    <t>WOODWARD HEALTH SYSTEM LLC</t>
  </si>
  <si>
    <t>Private Taxed</t>
  </si>
  <si>
    <t>NSGO Taxed</t>
  </si>
  <si>
    <t>No</t>
  </si>
  <si>
    <t>200668710A</t>
  </si>
  <si>
    <t xml:space="preserve">MIDWEST REGIONAL MEDICAL </t>
  </si>
  <si>
    <t>200700900A</t>
  </si>
  <si>
    <t>200702430B</t>
  </si>
  <si>
    <t>SHADOW MOUNTAIN BEHAVIORAL HEALTH SYSTEM, INC</t>
  </si>
  <si>
    <t>SAINT FRANCIS HOSPITAL VINITA (CRAIG GENERAL HOSPITAL)</t>
  </si>
  <si>
    <t>MEMORIAL HOSPITAL (ADAIR COUNTY HEALTH CENTER)</t>
  </si>
  <si>
    <t>HILLCREST HOSPITAL CUSHING (CUSHING REGIONAL HOSPITAL)</t>
  </si>
  <si>
    <t>INTEGRIS MIAMI HOSPITAL (INTEGRIS BAPT. REGIONAL HEALTH CTR)</t>
  </si>
  <si>
    <t>ALLIANCE HEALTH DURANT (MED. CTR. OF SOUTHEASTERN OKLAHOMA)</t>
  </si>
  <si>
    <t>MERCY HOSPITAL ARDMORE (MERCY MEMORIAL HEALTH CENTER)</t>
  </si>
  <si>
    <t>KAY COUNTY OKLAHOMA HOSPITAL (PONCA CITY MEDICAL CENTER)</t>
  </si>
  <si>
    <t>AHS SOUTHCREST HOSPITAL LLC (AHS HILLCREST SOUTH)</t>
  </si>
  <si>
    <t>HILLCREST HOSPITAL CLAREMORE (AHS CLAREMORE REGIONAL HOSPITAL)</t>
  </si>
  <si>
    <t>200673510G</t>
  </si>
  <si>
    <t>200735850A</t>
  </si>
  <si>
    <t>HILLCREST HOSPITAL PRYOR (MAYES COUNTY HMA LLC) (INTEGRIS MAYES COUNTY MEDICAL CENTER)</t>
  </si>
  <si>
    <t>200085660H</t>
  </si>
  <si>
    <t>100738360L</t>
  </si>
  <si>
    <t>100701680L</t>
  </si>
  <si>
    <t>100700380P</t>
  </si>
  <si>
    <t>200006820Z</t>
  </si>
  <si>
    <t>200417790W</t>
  </si>
  <si>
    <t>ROLLING HILLS HOSPITAL, LLC</t>
  </si>
  <si>
    <t>PARKSIDE PSYCHIATRIC HOSPITAL &amp; CLINIC</t>
  </si>
  <si>
    <t>CEDAR RIDGE PSYCHIATRIC HOSPITAL</t>
  </si>
  <si>
    <t>OKLAHOMA STATE UNIVERSITY MEDICAL TRUST</t>
  </si>
  <si>
    <t>Yes</t>
  </si>
  <si>
    <t>SSM HEALTH ST. ANTHONY HOSPITAL-OKC</t>
  </si>
  <si>
    <t>SSM HEALTH ST. ANTHONY HOSPITAL-SHAWNEE</t>
  </si>
  <si>
    <t>SAINT FRANCIS HOSPITAL MUSKOGEE INC (MUSKOGEE REGIONAL MEDICAL CENTER)</t>
  </si>
  <si>
    <t>Recycled Private Pool</t>
  </si>
  <si>
    <t>Effective Jan 2019</t>
  </si>
  <si>
    <t>Updated Inpatient Hospital Access Payment</t>
  </si>
  <si>
    <t>Updated Outpatient Hospital Access Payments</t>
  </si>
  <si>
    <t>Updated 2 Inpatient Hospital Access Payment</t>
  </si>
  <si>
    <t>Updated 2 Outpatient Hospital Access Payments</t>
  </si>
  <si>
    <t>Updated 3 Inpatient Hospital Access Payment</t>
  </si>
  <si>
    <t>Updated 3 Outpatient Hospital Access Payments</t>
  </si>
  <si>
    <t xml:space="preserve">Inpatient CY2018SHOPP Allocation (Jan-Mar 2019) </t>
  </si>
  <si>
    <t xml:space="preserve"> Outpatient CY2018 SHOPP Allocation (Jan-Mar 2019) </t>
  </si>
  <si>
    <t xml:space="preserve">Total CY2019 SHOPP Allocation (Jan-Mar 2019) </t>
  </si>
  <si>
    <t>Inpatient CY2019 SHOPP Allocation (Apr-June 2019)</t>
  </si>
  <si>
    <t xml:space="preserve"> Outpatient CY2019 SHOPP Allocation (Apr-June 2019)</t>
  </si>
  <si>
    <t>Total CY2019 SHOPP Allocation (Apr-June 2019)</t>
  </si>
  <si>
    <t>Inpatient CY2019 SHOPP Allocation (July-Sept 2019)</t>
  </si>
  <si>
    <t xml:space="preserve"> Outpatient CY2019 SHOPP Allocation (July-Sept 2019)</t>
  </si>
  <si>
    <t>Total CY2019 SHOPP Allocation (July-Sept 2019)</t>
  </si>
  <si>
    <t xml:space="preserve">Oct 2019 (FMAP Change) </t>
  </si>
  <si>
    <t>Inpatient CY2019 SHOPP Allocation (Oct-Dec 2019)</t>
  </si>
  <si>
    <t xml:space="preserve"> Outpatient CY2019 SHOPP Allocation (Oct-Dec 2019)</t>
  </si>
  <si>
    <t xml:space="preserve"> Total CY2019 SHOPP Allocation (Oct-Dec 2019)</t>
  </si>
  <si>
    <t>Inpatient CY2019 SHOPP Allocation 1.4% Withhold</t>
  </si>
  <si>
    <t xml:space="preserve"> Outpatient CY2019 SHOPP Allocation  1.4% Withhold</t>
  </si>
  <si>
    <t xml:space="preserve"> 1.4% Withhold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</si>
</sst>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6"/>
      <name val="Helv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2455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29" fillId="0" borderId="0"/>
    <xf numFmtId="0" fontId="30" fillId="0" borderId="0"/>
    <xf numFmtId="9" fontId="31" fillId="0" borderId="0" applyFont="0" applyFill="0" applyBorder="0" applyAlignment="0" applyProtection="0"/>
    <xf numFmtId="0" fontId="25" fillId="0" borderId="0"/>
    <xf numFmtId="43" fontId="32" fillId="0" borderId="0" applyFont="0" applyFill="0" applyBorder="0" applyAlignment="0" applyProtection="0"/>
    <xf numFmtId="0" fontId="25" fillId="0" borderId="0"/>
    <xf numFmtId="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2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24" fillId="0" borderId="0"/>
    <xf numFmtId="0" fontId="39" fillId="0" borderId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0" fontId="22" fillId="0" borderId="0"/>
    <xf numFmtId="43" fontId="22" fillId="0" borderId="0" applyFont="0" applyFill="0" applyBorder="0" applyAlignment="0" applyProtection="0"/>
    <xf numFmtId="0" fontId="44" fillId="0" borderId="0"/>
    <xf numFmtId="0" fontId="28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9" fillId="0" borderId="0"/>
    <xf numFmtId="0" fontId="30" fillId="0" borderId="0"/>
    <xf numFmtId="0" fontId="25" fillId="0" borderId="0"/>
    <xf numFmtId="0" fontId="25" fillId="0" borderId="0"/>
    <xf numFmtId="0" fontId="30" fillId="8" borderId="4" applyNumberFormat="0" applyFont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2" borderId="0" applyNumberFormat="0" applyBorder="0" applyAlignment="0" applyProtection="0"/>
    <xf numFmtId="0" fontId="25" fillId="0" borderId="0"/>
    <xf numFmtId="0" fontId="25" fillId="0" borderId="0"/>
    <xf numFmtId="0" fontId="18" fillId="0" borderId="0"/>
    <xf numFmtId="0" fontId="39" fillId="0" borderId="0"/>
    <xf numFmtId="0" fontId="18" fillId="8" borderId="4" applyNumberFormat="0" applyFont="0" applyAlignment="0" applyProtection="0"/>
    <xf numFmtId="0" fontId="18" fillId="8" borderId="4" applyNumberFormat="0" applyFont="0" applyAlignment="0" applyProtection="0"/>
    <xf numFmtId="0" fontId="18" fillId="8" borderId="4" applyNumberFormat="0" applyFont="0" applyAlignment="0" applyProtection="0"/>
    <xf numFmtId="0" fontId="17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6" borderId="0" applyNumberFormat="0" applyBorder="0" applyAlignment="0" applyProtection="0"/>
    <xf numFmtId="0" fontId="17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8" borderId="4" applyNumberFormat="0" applyFont="0" applyAlignment="0" applyProtection="0"/>
    <xf numFmtId="0" fontId="17" fillId="8" borderId="4" applyNumberFormat="0" applyFont="0" applyAlignment="0" applyProtection="0"/>
    <xf numFmtId="0" fontId="17" fillId="8" borderId="4" applyNumberFormat="0" applyFont="0" applyAlignment="0" applyProtection="0"/>
    <xf numFmtId="0" fontId="17" fillId="8" borderId="4" applyNumberFormat="0" applyFon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9" fontId="3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6" fillId="22" borderId="0" applyNumberFormat="0" applyBorder="0" applyAlignment="0" applyProtection="0"/>
    <xf numFmtId="0" fontId="25" fillId="0" borderId="0"/>
    <xf numFmtId="0" fontId="16" fillId="0" borderId="0"/>
    <xf numFmtId="0" fontId="25" fillId="0" borderId="0"/>
    <xf numFmtId="0" fontId="25" fillId="0" borderId="0"/>
    <xf numFmtId="0" fontId="20" fillId="0" borderId="0"/>
    <xf numFmtId="0" fontId="15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5" fillId="0" borderId="0"/>
    <xf numFmtId="0" fontId="20" fillId="0" borderId="0"/>
    <xf numFmtId="0" fontId="20" fillId="0" borderId="0"/>
    <xf numFmtId="0" fontId="15" fillId="8" borderId="4" applyNumberFormat="0" applyFont="0" applyAlignment="0" applyProtection="0"/>
    <xf numFmtId="9" fontId="25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1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8" borderId="4" applyNumberFormat="0" applyFont="0" applyAlignment="0" applyProtection="0"/>
    <xf numFmtId="0" fontId="15" fillId="8" borderId="4" applyNumberFormat="0" applyFont="0" applyAlignment="0" applyProtection="0"/>
    <xf numFmtId="0" fontId="15" fillId="8" borderId="4" applyNumberFormat="0" applyFont="0" applyAlignment="0" applyProtection="0"/>
    <xf numFmtId="0" fontId="20" fillId="0" borderId="0"/>
    <xf numFmtId="43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20" fillId="0" borderId="0"/>
    <xf numFmtId="0" fontId="48" fillId="0" borderId="0"/>
    <xf numFmtId="0" fontId="15" fillId="0" borderId="0"/>
    <xf numFmtId="0" fontId="15" fillId="0" borderId="0"/>
    <xf numFmtId="0" fontId="15" fillId="8" borderId="4" applyNumberFormat="0" applyFont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1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8" borderId="4" applyNumberFormat="0" applyFont="0" applyAlignment="0" applyProtection="0"/>
    <xf numFmtId="0" fontId="15" fillId="8" borderId="4" applyNumberFormat="0" applyFont="0" applyAlignment="0" applyProtection="0"/>
    <xf numFmtId="0" fontId="15" fillId="8" borderId="4" applyNumberFormat="0" applyFont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8" borderId="4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0" borderId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44" fontId="25" fillId="0" borderId="0" applyFont="0" applyFill="0" applyBorder="0" applyAlignment="0" applyProtection="0"/>
    <xf numFmtId="0" fontId="14" fillId="0" borderId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8" borderId="4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8" borderId="4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0" fontId="14" fillId="8" borderId="4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0" fontId="11" fillId="8" borderId="4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0" fontId="53" fillId="0" borderId="0" applyNumberFormat="0" applyFill="0" applyBorder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6" fillId="0" borderId="7" applyNumberFormat="0" applyFill="0" applyAlignment="0" applyProtection="0"/>
    <xf numFmtId="0" fontId="56" fillId="0" borderId="0" applyNumberFormat="0" applyFill="0" applyBorder="0" applyAlignment="0" applyProtection="0"/>
    <xf numFmtId="0" fontId="57" fillId="24" borderId="0" applyNumberFormat="0" applyBorder="0" applyAlignment="0" applyProtection="0"/>
    <xf numFmtId="0" fontId="58" fillId="25" borderId="0" applyNumberFormat="0" applyBorder="0" applyAlignment="0" applyProtection="0"/>
    <xf numFmtId="0" fontId="59" fillId="26" borderId="0" applyNumberFormat="0" applyBorder="0" applyAlignment="0" applyProtection="0"/>
    <xf numFmtId="0" fontId="60" fillId="27" borderId="8" applyNumberFormat="0" applyAlignment="0" applyProtection="0"/>
    <xf numFmtId="0" fontId="61" fillId="28" borderId="9" applyNumberFormat="0" applyAlignment="0" applyProtection="0"/>
    <xf numFmtId="0" fontId="62" fillId="28" borderId="8" applyNumberFormat="0" applyAlignment="0" applyProtection="0"/>
    <xf numFmtId="0" fontId="63" fillId="0" borderId="10" applyNumberFormat="0" applyFill="0" applyAlignment="0" applyProtection="0"/>
    <xf numFmtId="0" fontId="64" fillId="29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0" fillId="0" borderId="12" applyNumberFormat="0" applyFill="0" applyAlignment="0" applyProtection="0"/>
    <xf numFmtId="0" fontId="67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67" fillId="35" borderId="0" applyNumberFormat="0" applyBorder="0" applyAlignment="0" applyProtection="0"/>
    <xf numFmtId="0" fontId="67" fillId="3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67" fillId="37" borderId="0" applyNumberFormat="0" applyBorder="0" applyAlignment="0" applyProtection="0"/>
    <xf numFmtId="0" fontId="67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67" fillId="39" borderId="0" applyNumberFormat="0" applyBorder="0" applyAlignment="0" applyProtection="0"/>
    <xf numFmtId="0" fontId="67" fillId="4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7" fillId="4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52" fillId="0" borderId="0" applyFont="0" applyFill="0" applyBorder="0" applyAlignment="0" applyProtection="0"/>
    <xf numFmtId="0" fontId="20" fillId="0" borderId="0"/>
    <xf numFmtId="0" fontId="10" fillId="0" borderId="0"/>
    <xf numFmtId="0" fontId="10" fillId="8" borderId="4" applyNumberFormat="0" applyFont="0" applyAlignment="0" applyProtection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0" borderId="0"/>
    <xf numFmtId="0" fontId="10" fillId="8" borderId="4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8" borderId="4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8" borderId="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8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0" borderId="0"/>
    <xf numFmtId="0" fontId="8" fillId="8" borderId="4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8" borderId="4" applyNumberFormat="0" applyFont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8" borderId="4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" fillId="0" borderId="0"/>
    <xf numFmtId="0" fontId="7" fillId="8" borderId="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8" borderId="4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8" borderId="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0" fontId="6" fillId="0" borderId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8" borderId="4" applyNumberFormat="0" applyFont="0" applyAlignment="0" applyProtection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8" borderId="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0" borderId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8" borderId="4" applyNumberFormat="0" applyFont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4" fillId="2" borderId="1" xfId="6" applyFont="1" applyFill="1" applyBorder="1" applyAlignment="1">
      <alignment horizontal="center" wrapText="1"/>
    </xf>
    <xf numFmtId="0" fontId="35" fillId="2" borderId="1" xfId="4" applyFont="1" applyFill="1" applyBorder="1" applyAlignment="1">
      <alignment horizontal="center" wrapText="1"/>
    </xf>
    <xf numFmtId="0" fontId="37" fillId="0" borderId="0" xfId="2" applyFont="1" applyFill="1" applyBorder="1" applyAlignment="1"/>
    <xf numFmtId="0" fontId="36" fillId="0" borderId="0" xfId="6" applyFont="1" applyBorder="1"/>
    <xf numFmtId="0" fontId="37" fillId="0" borderId="0" xfId="4" applyFont="1" applyFill="1" applyBorder="1"/>
    <xf numFmtId="0" fontId="37" fillId="0" borderId="0" xfId="7" applyNumberFormat="1" applyFont="1" applyFill="1" applyBorder="1" applyAlignment="1">
      <alignment horizontal="center"/>
    </xf>
    <xf numFmtId="164" fontId="36" fillId="0" borderId="0" xfId="7" applyNumberFormat="1" applyFont="1" applyFill="1" applyBorder="1"/>
    <xf numFmtId="164" fontId="36" fillId="0" borderId="0" xfId="7" applyNumberFormat="1" applyFont="1" applyBorder="1"/>
    <xf numFmtId="10" fontId="34" fillId="0" borderId="0" xfId="6" applyNumberFormat="1" applyFont="1" applyFill="1" applyBorder="1" applyAlignment="1">
      <alignment horizontal="center" wrapText="1"/>
    </xf>
    <xf numFmtId="164" fontId="34" fillId="2" borderId="1" xfId="7" applyNumberFormat="1" applyFont="1" applyFill="1" applyBorder="1" applyAlignment="1">
      <alignment horizontal="center" wrapText="1"/>
    </xf>
    <xf numFmtId="0" fontId="34" fillId="0" borderId="1" xfId="6" applyFont="1" applyFill="1" applyBorder="1" applyAlignment="1">
      <alignment horizontal="center" wrapText="1"/>
    </xf>
    <xf numFmtId="0" fontId="35" fillId="3" borderId="1" xfId="4" applyFont="1" applyFill="1" applyBorder="1" applyAlignment="1">
      <alignment horizontal="center" wrapText="1"/>
    </xf>
    <xf numFmtId="0" fontId="35" fillId="4" borderId="1" xfId="4" applyFont="1" applyFill="1" applyBorder="1" applyAlignment="1">
      <alignment horizontal="center" wrapText="1"/>
    </xf>
    <xf numFmtId="0" fontId="34" fillId="0" borderId="0" xfId="6" applyFont="1" applyFill="1" applyBorder="1" applyAlignment="1">
      <alignment horizontal="center" wrapText="1"/>
    </xf>
    <xf numFmtId="0" fontId="36" fillId="0" borderId="0" xfId="8" applyFont="1" applyBorder="1"/>
    <xf numFmtId="0" fontId="36" fillId="0" borderId="0" xfId="7" applyNumberFormat="1" applyFont="1" applyFill="1" applyBorder="1"/>
    <xf numFmtId="43" fontId="36" fillId="0" borderId="0" xfId="7" applyFont="1" applyBorder="1"/>
    <xf numFmtId="165" fontId="36" fillId="0" borderId="0" xfId="9" applyNumberFormat="1" applyFont="1" applyBorder="1"/>
    <xf numFmtId="43" fontId="36" fillId="0" borderId="0" xfId="6" applyNumberFormat="1" applyFont="1" applyBorder="1"/>
    <xf numFmtId="0" fontId="36" fillId="0" borderId="0" xfId="6" applyFont="1" applyFill="1" applyBorder="1"/>
    <xf numFmtId="0" fontId="36" fillId="0" borderId="0" xfId="8" applyFont="1" applyFill="1" applyBorder="1"/>
    <xf numFmtId="0" fontId="36" fillId="0" borderId="0" xfId="7" applyNumberFormat="1" applyFont="1" applyBorder="1"/>
    <xf numFmtId="43" fontId="36" fillId="0" borderId="0" xfId="7" applyFont="1" applyFill="1" applyBorder="1"/>
    <xf numFmtId="165" fontId="36" fillId="0" borderId="0" xfId="9" applyNumberFormat="1" applyFont="1" applyFill="1" applyBorder="1"/>
    <xf numFmtId="0" fontId="42" fillId="0" borderId="0" xfId="7" applyNumberFormat="1" applyFont="1" applyFill="1" applyBorder="1"/>
    <xf numFmtId="0" fontId="34" fillId="6" borderId="0" xfId="6" applyFont="1" applyFill="1" applyBorder="1"/>
    <xf numFmtId="43" fontId="34" fillId="6" borderId="0" xfId="6" applyNumberFormat="1" applyFont="1" applyFill="1" applyBorder="1"/>
    <xf numFmtId="43" fontId="36" fillId="0" borderId="0" xfId="1" applyFont="1" applyFill="1" applyBorder="1"/>
    <xf numFmtId="43" fontId="36" fillId="7" borderId="0" xfId="7" applyFont="1" applyFill="1" applyBorder="1"/>
    <xf numFmtId="43" fontId="36" fillId="7" borderId="0" xfId="7" applyNumberFormat="1" applyFont="1" applyFill="1" applyBorder="1"/>
    <xf numFmtId="165" fontId="36" fillId="0" borderId="0" xfId="5" applyNumberFormat="1" applyFont="1" applyBorder="1"/>
    <xf numFmtId="43" fontId="36" fillId="0" borderId="0" xfId="6" applyNumberFormat="1" applyFont="1" applyFill="1" applyBorder="1"/>
    <xf numFmtId="0" fontId="36" fillId="0" borderId="0" xfId="4" applyFont="1" applyFill="1" applyBorder="1"/>
    <xf numFmtId="43" fontId="36" fillId="0" borderId="0" xfId="7" applyFont="1" applyBorder="1"/>
    <xf numFmtId="0" fontId="43" fillId="0" borderId="2" xfId="38" applyFont="1" applyFill="1" applyBorder="1" applyAlignment="1">
      <alignment wrapText="1"/>
    </xf>
    <xf numFmtId="0" fontId="40" fillId="0" borderId="0" xfId="376" applyFont="1" applyFill="1" applyAlignment="1"/>
    <xf numFmtId="0" fontId="49" fillId="0" borderId="0" xfId="6" applyFont="1" applyBorder="1"/>
    <xf numFmtId="0" fontId="34" fillId="2" borderId="1" xfId="4" applyFont="1" applyFill="1" applyBorder="1" applyAlignment="1">
      <alignment horizontal="center" wrapText="1"/>
    </xf>
    <xf numFmtId="0" fontId="36" fillId="23" borderId="0" xfId="8" applyFont="1" applyFill="1" applyBorder="1"/>
    <xf numFmtId="0" fontId="37" fillId="23" borderId="0" xfId="4" applyFont="1" applyFill="1" applyBorder="1"/>
    <xf numFmtId="0" fontId="40" fillId="23" borderId="0" xfId="376" applyFont="1" applyFill="1" applyAlignment="1"/>
    <xf numFmtId="0" fontId="36" fillId="23" borderId="0" xfId="6" applyFont="1" applyFill="1" applyBorder="1"/>
    <xf numFmtId="0" fontId="36" fillId="23" borderId="0" xfId="7" applyNumberFormat="1" applyFont="1" applyFill="1" applyBorder="1"/>
    <xf numFmtId="43" fontId="36" fillId="23" borderId="0" xfId="7" applyFont="1" applyFill="1" applyBorder="1"/>
    <xf numFmtId="165" fontId="36" fillId="23" borderId="0" xfId="9" applyNumberFormat="1" applyFont="1" applyFill="1" applyBorder="1"/>
    <xf numFmtId="43" fontId="36" fillId="23" borderId="0" xfId="6" applyNumberFormat="1" applyFont="1" applyFill="1" applyBorder="1"/>
    <xf numFmtId="0" fontId="51" fillId="23" borderId="0" xfId="4" applyFont="1" applyFill="1" applyBorder="1" applyAlignment="1">
      <alignment horizontal="center"/>
    </xf>
    <xf numFmtId="0" fontId="36" fillId="0" borderId="0" xfId="6" applyFont="1" applyBorder="1"/>
    <xf numFmtId="0" fontId="37" fillId="0" borderId="0" xfId="7" applyNumberFormat="1" applyFont="1" applyFill="1" applyBorder="1" applyAlignment="1">
      <alignment horizontal="center"/>
    </xf>
    <xf numFmtId="164" fontId="36" fillId="0" borderId="0" xfId="7" applyNumberFormat="1" applyFont="1" applyFill="1" applyBorder="1"/>
    <xf numFmtId="164" fontId="36" fillId="0" borderId="0" xfId="7" applyNumberFormat="1" applyFont="1" applyBorder="1"/>
    <xf numFmtId="0" fontId="36" fillId="0" borderId="0" xfId="7" applyNumberFormat="1" applyFont="1" applyFill="1" applyBorder="1"/>
    <xf numFmtId="0" fontId="36" fillId="0" borderId="0" xfId="8" applyFont="1" applyFill="1" applyBorder="1"/>
    <xf numFmtId="0" fontId="40" fillId="0" borderId="0" xfId="959" applyFont="1"/>
    <xf numFmtId="0" fontId="40" fillId="0" borderId="0" xfId="959" applyFont="1" applyFill="1"/>
    <xf numFmtId="0" fontId="36" fillId="0" borderId="0" xfId="7" applyNumberFormat="1" applyFont="1" applyFill="1" applyBorder="1"/>
    <xf numFmtId="0" fontId="36" fillId="0" borderId="0" xfId="6" applyFont="1" applyFill="1" applyBorder="1"/>
    <xf numFmtId="43" fontId="36" fillId="0" borderId="0" xfId="7" applyFont="1" applyFill="1" applyBorder="1"/>
    <xf numFmtId="43" fontId="36" fillId="0" borderId="0" xfId="6" applyNumberFormat="1" applyFont="1" applyFill="1" applyBorder="1"/>
    <xf numFmtId="164" fontId="36" fillId="7" borderId="0" xfId="6" applyNumberFormat="1" applyFont="1" applyFill="1" applyBorder="1"/>
    <xf numFmtId="164" fontId="36" fillId="7" borderId="0" xfId="7" applyNumberFormat="1" applyFont="1" applyFill="1" applyBorder="1"/>
    <xf numFmtId="43" fontId="36" fillId="0" borderId="0" xfId="7" applyNumberFormat="1" applyFont="1" applyBorder="1"/>
    <xf numFmtId="0" fontId="36" fillId="0" borderId="0" xfId="6" applyFont="1" applyBorder="1"/>
    <xf numFmtId="0" fontId="37" fillId="0" borderId="0" xfId="1093" applyFont="1" applyFill="1" applyBorder="1" applyAlignment="1"/>
    <xf numFmtId="43" fontId="36" fillId="7" borderId="0" xfId="7" applyNumberFormat="1" applyFont="1" applyFill="1" applyBorder="1" applyAlignment="1">
      <alignment horizontal="center"/>
    </xf>
    <xf numFmtId="43" fontId="36" fillId="7" borderId="0" xfId="7" applyNumberFormat="1" applyFont="1" applyFill="1" applyBorder="1" applyAlignment="1">
      <alignment horizontal="center"/>
    </xf>
    <xf numFmtId="0" fontId="37" fillId="0" borderId="0" xfId="2451" applyFont="1" applyFill="1" applyBorder="1"/>
    <xf numFmtId="0" fontId="35" fillId="2" borderId="1" xfId="2451" applyFont="1" applyFill="1" applyBorder="1" applyAlignment="1">
      <alignment horizontal="center" wrapText="1"/>
    </xf>
    <xf numFmtId="0" fontId="35" fillId="0" borderId="1" xfId="2451" applyFont="1" applyFill="1" applyBorder="1" applyAlignment="1">
      <alignment horizontal="center" wrapText="1"/>
    </xf>
    <xf numFmtId="0" fontId="34" fillId="2" borderId="1" xfId="2451" applyFont="1" applyFill="1" applyBorder="1" applyAlignment="1">
      <alignment horizontal="center" wrapText="1"/>
    </xf>
    <xf numFmtId="0" fontId="35" fillId="3" borderId="1" xfId="2451" applyFont="1" applyFill="1" applyBorder="1" applyAlignment="1">
      <alignment horizontal="center" wrapText="1"/>
    </xf>
    <xf numFmtId="0" fontId="35" fillId="4" borderId="1" xfId="2451" applyFont="1" applyFill="1" applyBorder="1" applyAlignment="1">
      <alignment horizontal="center" wrapText="1"/>
    </xf>
    <xf numFmtId="0" fontId="40" fillId="0" borderId="0" xfId="2452" applyFont="1" applyFill="1" applyAlignment="1"/>
    <xf numFmtId="0" fontId="40" fillId="23" borderId="0" xfId="2452" applyFont="1" applyFill="1" applyAlignment="1"/>
    <xf numFmtId="0" fontId="37" fillId="23" borderId="0" xfId="2451" applyFont="1" applyFill="1" applyBorder="1"/>
    <xf numFmtId="0" fontId="36" fillId="0" borderId="0" xfId="2451" applyFont="1" applyFill="1" applyBorder="1"/>
    <xf numFmtId="165" fontId="36" fillId="0" borderId="0" xfId="2013" applyNumberFormat="1" applyFont="1" applyBorder="1"/>
    <xf numFmtId="0" fontId="40" fillId="42" borderId="0" xfId="2451" applyFont="1" applyFill="1" applyAlignment="1">
      <alignment wrapText="1"/>
    </xf>
    <xf numFmtId="0" fontId="35" fillId="5" borderId="1" xfId="2451" applyFont="1" applyFill="1" applyBorder="1" applyAlignment="1">
      <alignment horizontal="center" wrapText="1"/>
    </xf>
    <xf numFmtId="43" fontId="41" fillId="43" borderId="13" xfId="2453" applyFont="1" applyFill="1" applyBorder="1" applyAlignment="1">
      <alignment horizontal="center" wrapText="1"/>
    </xf>
    <xf numFmtId="0" fontId="1" fillId="0" borderId="0" xfId="2451" applyFill="1"/>
    <xf numFmtId="0" fontId="1" fillId="0" borderId="0" xfId="2451"/>
    <xf numFmtId="43" fontId="40" fillId="9" borderId="0" xfId="1050" applyFont="1" applyFill="1"/>
    <xf numFmtId="43" fontId="40" fillId="10" borderId="0" xfId="1050" applyFont="1" applyFill="1"/>
    <xf numFmtId="43" fontId="40" fillId="0" borderId="0" xfId="2453" applyFont="1"/>
    <xf numFmtId="43" fontId="40" fillId="43" borderId="0" xfId="2453" applyFont="1" applyFill="1" applyBorder="1" applyAlignment="1">
      <alignment horizontal="center" wrapText="1"/>
    </xf>
    <xf numFmtId="0" fontId="40" fillId="42" borderId="0" xfId="2451" applyFont="1" applyFill="1"/>
    <xf numFmtId="43" fontId="41" fillId="0" borderId="3" xfId="2451" applyNumberFormat="1" applyFont="1" applyBorder="1"/>
    <xf numFmtId="0" fontId="50" fillId="0" borderId="0" xfId="2451" applyFont="1"/>
    <xf numFmtId="0" fontId="1" fillId="0" borderId="0" xfId="2451" applyBorder="1"/>
    <xf numFmtId="43" fontId="1" fillId="0" borderId="0" xfId="2451" applyNumberFormat="1"/>
    <xf numFmtId="43" fontId="40" fillId="0" borderId="0" xfId="2451" applyNumberFormat="1" applyFont="1"/>
    <xf numFmtId="44" fontId="0" fillId="0" borderId="0" xfId="2454" applyFont="1"/>
    <xf numFmtId="0" fontId="35" fillId="0" borderId="0" xfId="2451" applyFont="1" applyFill="1" applyBorder="1" applyAlignment="1">
      <alignment horizontal="center" wrapText="1"/>
    </xf>
    <xf numFmtId="0" fontId="50" fillId="0" borderId="0" xfId="2451" applyFont="1" applyFill="1"/>
    <xf numFmtId="0" fontId="40" fillId="0" borderId="0" xfId="339" applyFont="1" applyFill="1"/>
    <xf numFmtId="0" fontId="51" fillId="0" borderId="0" xfId="2451" applyFont="1" applyFill="1" applyBorder="1" applyAlignment="1">
      <alignment horizontal="center"/>
    </xf>
    <xf numFmtId="0" fontId="40" fillId="0" borderId="0" xfId="82" applyFont="1" applyFill="1"/>
    <xf numFmtId="43" fontId="40" fillId="0" borderId="0" xfId="2453" applyFont="1" applyFill="1"/>
  </cellXfs>
  <cellStyles count="2455">
    <cellStyle name="£Z_x0004_Ç_x0006_^_x0004_" xfId="3"/>
    <cellStyle name="£Z_x0004_Ç_x0006_^_x0004_ 2" xfId="6"/>
    <cellStyle name="£Z_x0004_Ç_x0006_^_x0004_ 2 2" xfId="44"/>
    <cellStyle name="20% - Accent1" xfId="643" builtinId="30" customBuiltin="1"/>
    <cellStyle name="20% - Accent1 2" xfId="61"/>
    <cellStyle name="20% - Accent1 2 10" xfId="2312"/>
    <cellStyle name="20% - Accent1 2 2" xfId="90"/>
    <cellStyle name="20% - Accent1 2 2 2" xfId="189"/>
    <cellStyle name="20% - Accent1 2 2 2 2" xfId="317"/>
    <cellStyle name="20% - Accent1 2 2 2 2 2" xfId="606"/>
    <cellStyle name="20% - Accent1 2 2 2 2 2 2" xfId="1583"/>
    <cellStyle name="20% - Accent1 2 2 2 2 3" xfId="890"/>
    <cellStyle name="20% - Accent1 2 2 2 2 3 2" xfId="1839"/>
    <cellStyle name="20% - Accent1 2 2 2 2 4" xfId="1320"/>
    <cellStyle name="20% - Accent1 2 2 2 3" xfId="484"/>
    <cellStyle name="20% - Accent1 2 2 2 3 2" xfId="1461"/>
    <cellStyle name="20% - Accent1 2 2 2 4" xfId="768"/>
    <cellStyle name="20% - Accent1 2 2 2 4 2" xfId="1717"/>
    <cellStyle name="20% - Accent1 2 2 2 5" xfId="1198"/>
    <cellStyle name="20% - Accent1 2 2 3" xfId="245"/>
    <cellStyle name="20% - Accent1 2 2 3 2" xfId="535"/>
    <cellStyle name="20% - Accent1 2 2 3 2 2" xfId="1512"/>
    <cellStyle name="20% - Accent1 2 2 3 3" xfId="819"/>
    <cellStyle name="20% - Accent1 2 2 3 3 2" xfId="1768"/>
    <cellStyle name="20% - Accent1 2 2 3 4" xfId="1249"/>
    <cellStyle name="20% - Accent1 2 2 4" xfId="412"/>
    <cellStyle name="20% - Accent1 2 2 4 2" xfId="1003"/>
    <cellStyle name="20% - Accent1 2 2 4 2 2" xfId="1946"/>
    <cellStyle name="20% - Accent1 2 2 4 3" xfId="1390"/>
    <cellStyle name="20% - Accent1 2 2 5" xfId="697"/>
    <cellStyle name="20% - Accent1 2 2 5 2" xfId="1646"/>
    <cellStyle name="20% - Accent1 2 2 6" xfId="1127"/>
    <cellStyle name="20% - Accent1 2 2 7" xfId="2044"/>
    <cellStyle name="20% - Accent1 2 2 8" xfId="2192"/>
    <cellStyle name="20% - Accent1 2 2 9" xfId="2334"/>
    <cellStyle name="20% - Accent1 2 3" xfId="159"/>
    <cellStyle name="20% - Accent1 2 3 2" xfId="291"/>
    <cellStyle name="20% - Accent1 2 3 2 2" xfId="580"/>
    <cellStyle name="20% - Accent1 2 3 2 2 2" xfId="1557"/>
    <cellStyle name="20% - Accent1 2 3 2 3" xfId="864"/>
    <cellStyle name="20% - Accent1 2 3 2 3 2" xfId="1813"/>
    <cellStyle name="20% - Accent1 2 3 2 4" xfId="1294"/>
    <cellStyle name="20% - Accent1 2 3 3" xfId="457"/>
    <cellStyle name="20% - Accent1 2 3 3 2" xfId="1037"/>
    <cellStyle name="20% - Accent1 2 3 3 2 2" xfId="1969"/>
    <cellStyle name="20% - Accent1 2 3 3 3" xfId="1435"/>
    <cellStyle name="20% - Accent1 2 3 4" xfId="742"/>
    <cellStyle name="20% - Accent1 2 3 4 2" xfId="1691"/>
    <cellStyle name="20% - Accent1 2 3 5" xfId="1172"/>
    <cellStyle name="20% - Accent1 2 3 6" xfId="2045"/>
    <cellStyle name="20% - Accent1 2 3 7" xfId="2193"/>
    <cellStyle name="20% - Accent1 2 3 8" xfId="2335"/>
    <cellStyle name="20% - Accent1 2 4" xfId="227"/>
    <cellStyle name="20% - Accent1 2 4 2" xfId="518"/>
    <cellStyle name="20% - Accent1 2 4 2 2" xfId="976"/>
    <cellStyle name="20% - Accent1 2 4 2 2 2" xfId="1920"/>
    <cellStyle name="20% - Accent1 2 4 2 3" xfId="1495"/>
    <cellStyle name="20% - Accent1 2 4 3" xfId="802"/>
    <cellStyle name="20% - Accent1 2 4 3 2" xfId="1751"/>
    <cellStyle name="20% - Accent1 2 4 4" xfId="1232"/>
    <cellStyle name="20% - Accent1 2 4 5" xfId="2108"/>
    <cellStyle name="20% - Accent1 2 4 6" xfId="2253"/>
    <cellStyle name="20% - Accent1 2 4 7" xfId="2395"/>
    <cellStyle name="20% - Accent1 2 5" xfId="395"/>
    <cellStyle name="20% - Accent1 2 5 2" xfId="938"/>
    <cellStyle name="20% - Accent1 2 5 2 2" xfId="1885"/>
    <cellStyle name="20% - Accent1 2 5 3" xfId="1373"/>
    <cellStyle name="20% - Accent1 2 6" xfId="680"/>
    <cellStyle name="20% - Accent1 2 6 2" xfId="1629"/>
    <cellStyle name="20% - Accent1 2 7" xfId="1110"/>
    <cellStyle name="20% - Accent1 2 8" xfId="2021"/>
    <cellStyle name="20% - Accent1 2 9" xfId="2170"/>
    <cellStyle name="20% - Accent1 3" xfId="128"/>
    <cellStyle name="20% - Accent1 3 2" xfId="273"/>
    <cellStyle name="20% - Accent1 3 2 2" xfId="562"/>
    <cellStyle name="20% - Accent1 3 2 2 2" xfId="1539"/>
    <cellStyle name="20% - Accent1 3 2 3" xfId="846"/>
    <cellStyle name="20% - Accent1 3 2 3 2" xfId="1795"/>
    <cellStyle name="20% - Accent1 3 2 4" xfId="1276"/>
    <cellStyle name="20% - Accent1 3 3" xfId="439"/>
    <cellStyle name="20% - Accent1 3 3 2" xfId="1417"/>
    <cellStyle name="20% - Accent1 3 4" xfId="724"/>
    <cellStyle name="20% - Accent1 3 4 2" xfId="1673"/>
    <cellStyle name="20% - Accent1 3 5" xfId="1154"/>
    <cellStyle name="20% - Accent1 4" xfId="1603"/>
    <cellStyle name="20% - Accent2" xfId="647" builtinId="34" customBuiltin="1"/>
    <cellStyle name="20% - Accent2 2" xfId="62"/>
    <cellStyle name="20% - Accent2 2 10" xfId="2313"/>
    <cellStyle name="20% - Accent2 2 2" xfId="91"/>
    <cellStyle name="20% - Accent2 2 2 2" xfId="190"/>
    <cellStyle name="20% - Accent2 2 2 2 2" xfId="318"/>
    <cellStyle name="20% - Accent2 2 2 2 2 2" xfId="607"/>
    <cellStyle name="20% - Accent2 2 2 2 2 2 2" xfId="1584"/>
    <cellStyle name="20% - Accent2 2 2 2 2 3" xfId="891"/>
    <cellStyle name="20% - Accent2 2 2 2 2 3 2" xfId="1840"/>
    <cellStyle name="20% - Accent2 2 2 2 2 4" xfId="1321"/>
    <cellStyle name="20% - Accent2 2 2 2 3" xfId="485"/>
    <cellStyle name="20% - Accent2 2 2 2 3 2" xfId="1462"/>
    <cellStyle name="20% - Accent2 2 2 2 4" xfId="769"/>
    <cellStyle name="20% - Accent2 2 2 2 4 2" xfId="1718"/>
    <cellStyle name="20% - Accent2 2 2 2 5" xfId="1199"/>
    <cellStyle name="20% - Accent2 2 2 3" xfId="246"/>
    <cellStyle name="20% - Accent2 2 2 3 2" xfId="536"/>
    <cellStyle name="20% - Accent2 2 2 3 2 2" xfId="1513"/>
    <cellStyle name="20% - Accent2 2 2 3 3" xfId="820"/>
    <cellStyle name="20% - Accent2 2 2 3 3 2" xfId="1769"/>
    <cellStyle name="20% - Accent2 2 2 3 4" xfId="1250"/>
    <cellStyle name="20% - Accent2 2 2 4" xfId="413"/>
    <cellStyle name="20% - Accent2 2 2 4 2" xfId="1004"/>
    <cellStyle name="20% - Accent2 2 2 4 2 2" xfId="1947"/>
    <cellStyle name="20% - Accent2 2 2 4 3" xfId="1391"/>
    <cellStyle name="20% - Accent2 2 2 5" xfId="698"/>
    <cellStyle name="20% - Accent2 2 2 5 2" xfId="1647"/>
    <cellStyle name="20% - Accent2 2 2 6" xfId="1128"/>
    <cellStyle name="20% - Accent2 2 2 7" xfId="2046"/>
    <cellStyle name="20% - Accent2 2 2 8" xfId="2194"/>
    <cellStyle name="20% - Accent2 2 2 9" xfId="2336"/>
    <cellStyle name="20% - Accent2 2 3" xfId="160"/>
    <cellStyle name="20% - Accent2 2 3 2" xfId="292"/>
    <cellStyle name="20% - Accent2 2 3 2 2" xfId="581"/>
    <cellStyle name="20% - Accent2 2 3 2 2 2" xfId="1558"/>
    <cellStyle name="20% - Accent2 2 3 2 3" xfId="865"/>
    <cellStyle name="20% - Accent2 2 3 2 3 2" xfId="1814"/>
    <cellStyle name="20% - Accent2 2 3 2 4" xfId="1295"/>
    <cellStyle name="20% - Accent2 2 3 3" xfId="458"/>
    <cellStyle name="20% - Accent2 2 3 3 2" xfId="1038"/>
    <cellStyle name="20% - Accent2 2 3 3 2 2" xfId="1970"/>
    <cellStyle name="20% - Accent2 2 3 3 3" xfId="1436"/>
    <cellStyle name="20% - Accent2 2 3 4" xfId="743"/>
    <cellStyle name="20% - Accent2 2 3 4 2" xfId="1692"/>
    <cellStyle name="20% - Accent2 2 3 5" xfId="1173"/>
    <cellStyle name="20% - Accent2 2 3 6" xfId="2047"/>
    <cellStyle name="20% - Accent2 2 3 7" xfId="2195"/>
    <cellStyle name="20% - Accent2 2 3 8" xfId="2337"/>
    <cellStyle name="20% - Accent2 2 4" xfId="228"/>
    <cellStyle name="20% - Accent2 2 4 2" xfId="519"/>
    <cellStyle name="20% - Accent2 2 4 2 2" xfId="977"/>
    <cellStyle name="20% - Accent2 2 4 2 2 2" xfId="1921"/>
    <cellStyle name="20% - Accent2 2 4 2 3" xfId="1496"/>
    <cellStyle name="20% - Accent2 2 4 3" xfId="803"/>
    <cellStyle name="20% - Accent2 2 4 3 2" xfId="1752"/>
    <cellStyle name="20% - Accent2 2 4 4" xfId="1233"/>
    <cellStyle name="20% - Accent2 2 4 5" xfId="2109"/>
    <cellStyle name="20% - Accent2 2 4 6" xfId="2254"/>
    <cellStyle name="20% - Accent2 2 4 7" xfId="2396"/>
    <cellStyle name="20% - Accent2 2 5" xfId="396"/>
    <cellStyle name="20% - Accent2 2 5 2" xfId="940"/>
    <cellStyle name="20% - Accent2 2 5 2 2" xfId="1887"/>
    <cellStyle name="20% - Accent2 2 5 3" xfId="1374"/>
    <cellStyle name="20% - Accent2 2 6" xfId="681"/>
    <cellStyle name="20% - Accent2 2 6 2" xfId="1630"/>
    <cellStyle name="20% - Accent2 2 7" xfId="1111"/>
    <cellStyle name="20% - Accent2 2 8" xfId="2022"/>
    <cellStyle name="20% - Accent2 2 9" xfId="2171"/>
    <cellStyle name="20% - Accent2 3" xfId="129"/>
    <cellStyle name="20% - Accent2 3 2" xfId="274"/>
    <cellStyle name="20% - Accent2 3 2 2" xfId="563"/>
    <cellStyle name="20% - Accent2 3 2 2 2" xfId="1540"/>
    <cellStyle name="20% - Accent2 3 2 3" xfId="847"/>
    <cellStyle name="20% - Accent2 3 2 3 2" xfId="1796"/>
    <cellStyle name="20% - Accent2 3 2 4" xfId="1277"/>
    <cellStyle name="20% - Accent2 3 3" xfId="440"/>
    <cellStyle name="20% - Accent2 3 3 2" xfId="1418"/>
    <cellStyle name="20% - Accent2 3 4" xfId="725"/>
    <cellStyle name="20% - Accent2 3 4 2" xfId="1674"/>
    <cellStyle name="20% - Accent2 3 5" xfId="1155"/>
    <cellStyle name="20% - Accent2 4" xfId="1605"/>
    <cellStyle name="20% - Accent3" xfId="651" builtinId="38" customBuiltin="1"/>
    <cellStyle name="20% - Accent3 2" xfId="63"/>
    <cellStyle name="20% - Accent3 2 10" xfId="2314"/>
    <cellStyle name="20% - Accent3 2 2" xfId="92"/>
    <cellStyle name="20% - Accent3 2 2 2" xfId="191"/>
    <cellStyle name="20% - Accent3 2 2 2 2" xfId="319"/>
    <cellStyle name="20% - Accent3 2 2 2 2 2" xfId="608"/>
    <cellStyle name="20% - Accent3 2 2 2 2 2 2" xfId="1585"/>
    <cellStyle name="20% - Accent3 2 2 2 2 3" xfId="892"/>
    <cellStyle name="20% - Accent3 2 2 2 2 3 2" xfId="1841"/>
    <cellStyle name="20% - Accent3 2 2 2 2 4" xfId="1322"/>
    <cellStyle name="20% - Accent3 2 2 2 3" xfId="486"/>
    <cellStyle name="20% - Accent3 2 2 2 3 2" xfId="1463"/>
    <cellStyle name="20% - Accent3 2 2 2 4" xfId="770"/>
    <cellStyle name="20% - Accent3 2 2 2 4 2" xfId="1719"/>
    <cellStyle name="20% - Accent3 2 2 2 5" xfId="1200"/>
    <cellStyle name="20% - Accent3 2 2 3" xfId="247"/>
    <cellStyle name="20% - Accent3 2 2 3 2" xfId="537"/>
    <cellStyle name="20% - Accent3 2 2 3 2 2" xfId="1514"/>
    <cellStyle name="20% - Accent3 2 2 3 3" xfId="821"/>
    <cellStyle name="20% - Accent3 2 2 3 3 2" xfId="1770"/>
    <cellStyle name="20% - Accent3 2 2 3 4" xfId="1251"/>
    <cellStyle name="20% - Accent3 2 2 4" xfId="414"/>
    <cellStyle name="20% - Accent3 2 2 4 2" xfId="1005"/>
    <cellStyle name="20% - Accent3 2 2 4 2 2" xfId="1948"/>
    <cellStyle name="20% - Accent3 2 2 4 3" xfId="1392"/>
    <cellStyle name="20% - Accent3 2 2 5" xfId="699"/>
    <cellStyle name="20% - Accent3 2 2 5 2" xfId="1648"/>
    <cellStyle name="20% - Accent3 2 2 6" xfId="1129"/>
    <cellStyle name="20% - Accent3 2 2 7" xfId="2048"/>
    <cellStyle name="20% - Accent3 2 2 8" xfId="2196"/>
    <cellStyle name="20% - Accent3 2 2 9" xfId="2338"/>
    <cellStyle name="20% - Accent3 2 3" xfId="161"/>
    <cellStyle name="20% - Accent3 2 3 2" xfId="293"/>
    <cellStyle name="20% - Accent3 2 3 2 2" xfId="582"/>
    <cellStyle name="20% - Accent3 2 3 2 2 2" xfId="1559"/>
    <cellStyle name="20% - Accent3 2 3 2 3" xfId="866"/>
    <cellStyle name="20% - Accent3 2 3 2 3 2" xfId="1815"/>
    <cellStyle name="20% - Accent3 2 3 2 4" xfId="1296"/>
    <cellStyle name="20% - Accent3 2 3 3" xfId="459"/>
    <cellStyle name="20% - Accent3 2 3 3 2" xfId="1039"/>
    <cellStyle name="20% - Accent3 2 3 3 2 2" xfId="1971"/>
    <cellStyle name="20% - Accent3 2 3 3 3" xfId="1437"/>
    <cellStyle name="20% - Accent3 2 3 4" xfId="744"/>
    <cellStyle name="20% - Accent3 2 3 4 2" xfId="1693"/>
    <cellStyle name="20% - Accent3 2 3 5" xfId="1174"/>
    <cellStyle name="20% - Accent3 2 3 6" xfId="2049"/>
    <cellStyle name="20% - Accent3 2 3 7" xfId="2197"/>
    <cellStyle name="20% - Accent3 2 3 8" xfId="2339"/>
    <cellStyle name="20% - Accent3 2 4" xfId="229"/>
    <cellStyle name="20% - Accent3 2 4 2" xfId="520"/>
    <cellStyle name="20% - Accent3 2 4 2 2" xfId="978"/>
    <cellStyle name="20% - Accent3 2 4 2 2 2" xfId="1922"/>
    <cellStyle name="20% - Accent3 2 4 2 3" xfId="1497"/>
    <cellStyle name="20% - Accent3 2 4 3" xfId="804"/>
    <cellStyle name="20% - Accent3 2 4 3 2" xfId="1753"/>
    <cellStyle name="20% - Accent3 2 4 4" xfId="1234"/>
    <cellStyle name="20% - Accent3 2 4 5" xfId="2110"/>
    <cellStyle name="20% - Accent3 2 4 6" xfId="2255"/>
    <cellStyle name="20% - Accent3 2 4 7" xfId="2397"/>
    <cellStyle name="20% - Accent3 2 5" xfId="397"/>
    <cellStyle name="20% - Accent3 2 5 2" xfId="942"/>
    <cellStyle name="20% - Accent3 2 5 2 2" xfId="1889"/>
    <cellStyle name="20% - Accent3 2 5 3" xfId="1375"/>
    <cellStyle name="20% - Accent3 2 6" xfId="682"/>
    <cellStyle name="20% - Accent3 2 6 2" xfId="1631"/>
    <cellStyle name="20% - Accent3 2 7" xfId="1112"/>
    <cellStyle name="20% - Accent3 2 8" xfId="2023"/>
    <cellStyle name="20% - Accent3 2 9" xfId="2172"/>
    <cellStyle name="20% - Accent3 3" xfId="130"/>
    <cellStyle name="20% - Accent3 3 2" xfId="275"/>
    <cellStyle name="20% - Accent3 3 2 2" xfId="564"/>
    <cellStyle name="20% - Accent3 3 2 2 2" xfId="1541"/>
    <cellStyle name="20% - Accent3 3 2 3" xfId="848"/>
    <cellStyle name="20% - Accent3 3 2 3 2" xfId="1797"/>
    <cellStyle name="20% - Accent3 3 2 4" xfId="1278"/>
    <cellStyle name="20% - Accent3 3 3" xfId="441"/>
    <cellStyle name="20% - Accent3 3 3 2" xfId="1419"/>
    <cellStyle name="20% - Accent3 3 4" xfId="726"/>
    <cellStyle name="20% - Accent3 3 4 2" xfId="1675"/>
    <cellStyle name="20% - Accent3 3 5" xfId="1156"/>
    <cellStyle name="20% - Accent3 4" xfId="1607"/>
    <cellStyle name="20% - Accent4" xfId="655" builtinId="42" customBuiltin="1"/>
    <cellStyle name="20% - Accent4 2" xfId="64"/>
    <cellStyle name="20% - Accent4 2 10" xfId="2315"/>
    <cellStyle name="20% - Accent4 2 2" xfId="93"/>
    <cellStyle name="20% - Accent4 2 2 2" xfId="192"/>
    <cellStyle name="20% - Accent4 2 2 2 2" xfId="320"/>
    <cellStyle name="20% - Accent4 2 2 2 2 2" xfId="609"/>
    <cellStyle name="20% - Accent4 2 2 2 2 2 2" xfId="1586"/>
    <cellStyle name="20% - Accent4 2 2 2 2 3" xfId="893"/>
    <cellStyle name="20% - Accent4 2 2 2 2 3 2" xfId="1842"/>
    <cellStyle name="20% - Accent4 2 2 2 2 4" xfId="1323"/>
    <cellStyle name="20% - Accent4 2 2 2 3" xfId="487"/>
    <cellStyle name="20% - Accent4 2 2 2 3 2" xfId="1464"/>
    <cellStyle name="20% - Accent4 2 2 2 4" xfId="771"/>
    <cellStyle name="20% - Accent4 2 2 2 4 2" xfId="1720"/>
    <cellStyle name="20% - Accent4 2 2 2 5" xfId="1201"/>
    <cellStyle name="20% - Accent4 2 2 3" xfId="248"/>
    <cellStyle name="20% - Accent4 2 2 3 2" xfId="538"/>
    <cellStyle name="20% - Accent4 2 2 3 2 2" xfId="1515"/>
    <cellStyle name="20% - Accent4 2 2 3 3" xfId="822"/>
    <cellStyle name="20% - Accent4 2 2 3 3 2" xfId="1771"/>
    <cellStyle name="20% - Accent4 2 2 3 4" xfId="1252"/>
    <cellStyle name="20% - Accent4 2 2 4" xfId="415"/>
    <cellStyle name="20% - Accent4 2 2 4 2" xfId="1006"/>
    <cellStyle name="20% - Accent4 2 2 4 2 2" xfId="1949"/>
    <cellStyle name="20% - Accent4 2 2 4 3" xfId="1393"/>
    <cellStyle name="20% - Accent4 2 2 5" xfId="700"/>
    <cellStyle name="20% - Accent4 2 2 5 2" xfId="1649"/>
    <cellStyle name="20% - Accent4 2 2 6" xfId="1130"/>
    <cellStyle name="20% - Accent4 2 2 7" xfId="2050"/>
    <cellStyle name="20% - Accent4 2 2 8" xfId="2198"/>
    <cellStyle name="20% - Accent4 2 2 9" xfId="2340"/>
    <cellStyle name="20% - Accent4 2 3" xfId="162"/>
    <cellStyle name="20% - Accent4 2 3 2" xfId="294"/>
    <cellStyle name="20% - Accent4 2 3 2 2" xfId="583"/>
    <cellStyle name="20% - Accent4 2 3 2 2 2" xfId="1560"/>
    <cellStyle name="20% - Accent4 2 3 2 3" xfId="867"/>
    <cellStyle name="20% - Accent4 2 3 2 3 2" xfId="1816"/>
    <cellStyle name="20% - Accent4 2 3 2 4" xfId="1297"/>
    <cellStyle name="20% - Accent4 2 3 3" xfId="460"/>
    <cellStyle name="20% - Accent4 2 3 3 2" xfId="1040"/>
    <cellStyle name="20% - Accent4 2 3 3 2 2" xfId="1972"/>
    <cellStyle name="20% - Accent4 2 3 3 3" xfId="1438"/>
    <cellStyle name="20% - Accent4 2 3 4" xfId="745"/>
    <cellStyle name="20% - Accent4 2 3 4 2" xfId="1694"/>
    <cellStyle name="20% - Accent4 2 3 5" xfId="1175"/>
    <cellStyle name="20% - Accent4 2 3 6" xfId="2051"/>
    <cellStyle name="20% - Accent4 2 3 7" xfId="2199"/>
    <cellStyle name="20% - Accent4 2 3 8" xfId="2341"/>
    <cellStyle name="20% - Accent4 2 4" xfId="230"/>
    <cellStyle name="20% - Accent4 2 4 2" xfId="521"/>
    <cellStyle name="20% - Accent4 2 4 2 2" xfId="979"/>
    <cellStyle name="20% - Accent4 2 4 2 2 2" xfId="1923"/>
    <cellStyle name="20% - Accent4 2 4 2 3" xfId="1498"/>
    <cellStyle name="20% - Accent4 2 4 3" xfId="805"/>
    <cellStyle name="20% - Accent4 2 4 3 2" xfId="1754"/>
    <cellStyle name="20% - Accent4 2 4 4" xfId="1235"/>
    <cellStyle name="20% - Accent4 2 4 5" xfId="2111"/>
    <cellStyle name="20% - Accent4 2 4 6" xfId="2256"/>
    <cellStyle name="20% - Accent4 2 4 7" xfId="2398"/>
    <cellStyle name="20% - Accent4 2 5" xfId="398"/>
    <cellStyle name="20% - Accent4 2 5 2" xfId="944"/>
    <cellStyle name="20% - Accent4 2 5 2 2" xfId="1891"/>
    <cellStyle name="20% - Accent4 2 5 3" xfId="1376"/>
    <cellStyle name="20% - Accent4 2 6" xfId="683"/>
    <cellStyle name="20% - Accent4 2 6 2" xfId="1632"/>
    <cellStyle name="20% - Accent4 2 7" xfId="1113"/>
    <cellStyle name="20% - Accent4 2 8" xfId="2024"/>
    <cellStyle name="20% - Accent4 2 9" xfId="2173"/>
    <cellStyle name="20% - Accent4 3" xfId="131"/>
    <cellStyle name="20% - Accent4 3 2" xfId="276"/>
    <cellStyle name="20% - Accent4 3 2 2" xfId="565"/>
    <cellStyle name="20% - Accent4 3 2 2 2" xfId="1542"/>
    <cellStyle name="20% - Accent4 3 2 3" xfId="849"/>
    <cellStyle name="20% - Accent4 3 2 3 2" xfId="1798"/>
    <cellStyle name="20% - Accent4 3 2 4" xfId="1279"/>
    <cellStyle name="20% - Accent4 3 3" xfId="442"/>
    <cellStyle name="20% - Accent4 3 3 2" xfId="1420"/>
    <cellStyle name="20% - Accent4 3 4" xfId="727"/>
    <cellStyle name="20% - Accent4 3 4 2" xfId="1676"/>
    <cellStyle name="20% - Accent4 3 5" xfId="1157"/>
    <cellStyle name="20% - Accent4 4" xfId="1609"/>
    <cellStyle name="20% - Accent5" xfId="659" builtinId="46" customBuiltin="1"/>
    <cellStyle name="20% - Accent5 2" xfId="65"/>
    <cellStyle name="20% - Accent5 2 10" xfId="2316"/>
    <cellStyle name="20% - Accent5 2 2" xfId="94"/>
    <cellStyle name="20% - Accent5 2 2 2" xfId="193"/>
    <cellStyle name="20% - Accent5 2 2 2 2" xfId="321"/>
    <cellStyle name="20% - Accent5 2 2 2 2 2" xfId="610"/>
    <cellStyle name="20% - Accent5 2 2 2 2 2 2" xfId="1587"/>
    <cellStyle name="20% - Accent5 2 2 2 2 3" xfId="894"/>
    <cellStyle name="20% - Accent5 2 2 2 2 3 2" xfId="1843"/>
    <cellStyle name="20% - Accent5 2 2 2 2 4" xfId="1324"/>
    <cellStyle name="20% - Accent5 2 2 2 3" xfId="488"/>
    <cellStyle name="20% - Accent5 2 2 2 3 2" xfId="1465"/>
    <cellStyle name="20% - Accent5 2 2 2 4" xfId="772"/>
    <cellStyle name="20% - Accent5 2 2 2 4 2" xfId="1721"/>
    <cellStyle name="20% - Accent5 2 2 2 5" xfId="1202"/>
    <cellStyle name="20% - Accent5 2 2 3" xfId="249"/>
    <cellStyle name="20% - Accent5 2 2 3 2" xfId="539"/>
    <cellStyle name="20% - Accent5 2 2 3 2 2" xfId="1516"/>
    <cellStyle name="20% - Accent5 2 2 3 3" xfId="823"/>
    <cellStyle name="20% - Accent5 2 2 3 3 2" xfId="1772"/>
    <cellStyle name="20% - Accent5 2 2 3 4" xfId="1253"/>
    <cellStyle name="20% - Accent5 2 2 4" xfId="416"/>
    <cellStyle name="20% - Accent5 2 2 4 2" xfId="1007"/>
    <cellStyle name="20% - Accent5 2 2 4 2 2" xfId="1950"/>
    <cellStyle name="20% - Accent5 2 2 4 3" xfId="1394"/>
    <cellStyle name="20% - Accent5 2 2 5" xfId="701"/>
    <cellStyle name="20% - Accent5 2 2 5 2" xfId="1650"/>
    <cellStyle name="20% - Accent5 2 2 6" xfId="1131"/>
    <cellStyle name="20% - Accent5 2 2 7" xfId="2052"/>
    <cellStyle name="20% - Accent5 2 2 8" xfId="2200"/>
    <cellStyle name="20% - Accent5 2 2 9" xfId="2342"/>
    <cellStyle name="20% - Accent5 2 3" xfId="163"/>
    <cellStyle name="20% - Accent5 2 3 2" xfId="295"/>
    <cellStyle name="20% - Accent5 2 3 2 2" xfId="584"/>
    <cellStyle name="20% - Accent5 2 3 2 2 2" xfId="1561"/>
    <cellStyle name="20% - Accent5 2 3 2 3" xfId="868"/>
    <cellStyle name="20% - Accent5 2 3 2 3 2" xfId="1817"/>
    <cellStyle name="20% - Accent5 2 3 2 4" xfId="1298"/>
    <cellStyle name="20% - Accent5 2 3 3" xfId="461"/>
    <cellStyle name="20% - Accent5 2 3 3 2" xfId="1041"/>
    <cellStyle name="20% - Accent5 2 3 3 2 2" xfId="1973"/>
    <cellStyle name="20% - Accent5 2 3 3 3" xfId="1439"/>
    <cellStyle name="20% - Accent5 2 3 4" xfId="746"/>
    <cellStyle name="20% - Accent5 2 3 4 2" xfId="1695"/>
    <cellStyle name="20% - Accent5 2 3 5" xfId="1176"/>
    <cellStyle name="20% - Accent5 2 3 6" xfId="2053"/>
    <cellStyle name="20% - Accent5 2 3 7" xfId="2201"/>
    <cellStyle name="20% - Accent5 2 3 8" xfId="2343"/>
    <cellStyle name="20% - Accent5 2 4" xfId="231"/>
    <cellStyle name="20% - Accent5 2 4 2" xfId="522"/>
    <cellStyle name="20% - Accent5 2 4 2 2" xfId="980"/>
    <cellStyle name="20% - Accent5 2 4 2 2 2" xfId="1924"/>
    <cellStyle name="20% - Accent5 2 4 2 3" xfId="1499"/>
    <cellStyle name="20% - Accent5 2 4 3" xfId="806"/>
    <cellStyle name="20% - Accent5 2 4 3 2" xfId="1755"/>
    <cellStyle name="20% - Accent5 2 4 4" xfId="1236"/>
    <cellStyle name="20% - Accent5 2 4 5" xfId="2112"/>
    <cellStyle name="20% - Accent5 2 4 6" xfId="2257"/>
    <cellStyle name="20% - Accent5 2 4 7" xfId="2399"/>
    <cellStyle name="20% - Accent5 2 5" xfId="399"/>
    <cellStyle name="20% - Accent5 2 5 2" xfId="946"/>
    <cellStyle name="20% - Accent5 2 5 2 2" xfId="1893"/>
    <cellStyle name="20% - Accent5 2 5 3" xfId="1377"/>
    <cellStyle name="20% - Accent5 2 6" xfId="684"/>
    <cellStyle name="20% - Accent5 2 6 2" xfId="1633"/>
    <cellStyle name="20% - Accent5 2 7" xfId="1114"/>
    <cellStyle name="20% - Accent5 2 8" xfId="2025"/>
    <cellStyle name="20% - Accent5 2 9" xfId="2174"/>
    <cellStyle name="20% - Accent5 3" xfId="132"/>
    <cellStyle name="20% - Accent5 3 2" xfId="277"/>
    <cellStyle name="20% - Accent5 3 2 2" xfId="566"/>
    <cellStyle name="20% - Accent5 3 2 2 2" xfId="1543"/>
    <cellStyle name="20% - Accent5 3 2 3" xfId="850"/>
    <cellStyle name="20% - Accent5 3 2 3 2" xfId="1799"/>
    <cellStyle name="20% - Accent5 3 2 4" xfId="1280"/>
    <cellStyle name="20% - Accent5 3 3" xfId="443"/>
    <cellStyle name="20% - Accent5 3 3 2" xfId="1421"/>
    <cellStyle name="20% - Accent5 3 4" xfId="728"/>
    <cellStyle name="20% - Accent5 3 4 2" xfId="1677"/>
    <cellStyle name="20% - Accent5 3 5" xfId="1158"/>
    <cellStyle name="20% - Accent5 4" xfId="1611"/>
    <cellStyle name="20% - Accent6" xfId="663" builtinId="50" customBuiltin="1"/>
    <cellStyle name="20% - Accent6 2" xfId="66"/>
    <cellStyle name="20% - Accent6 2 10" xfId="2317"/>
    <cellStyle name="20% - Accent6 2 2" xfId="95"/>
    <cellStyle name="20% - Accent6 2 2 2" xfId="194"/>
    <cellStyle name="20% - Accent6 2 2 2 2" xfId="322"/>
    <cellStyle name="20% - Accent6 2 2 2 2 2" xfId="611"/>
    <cellStyle name="20% - Accent6 2 2 2 2 2 2" xfId="1588"/>
    <cellStyle name="20% - Accent6 2 2 2 2 3" xfId="895"/>
    <cellStyle name="20% - Accent6 2 2 2 2 3 2" xfId="1844"/>
    <cellStyle name="20% - Accent6 2 2 2 2 4" xfId="1325"/>
    <cellStyle name="20% - Accent6 2 2 2 3" xfId="489"/>
    <cellStyle name="20% - Accent6 2 2 2 3 2" xfId="1466"/>
    <cellStyle name="20% - Accent6 2 2 2 4" xfId="773"/>
    <cellStyle name="20% - Accent6 2 2 2 4 2" xfId="1722"/>
    <cellStyle name="20% - Accent6 2 2 2 5" xfId="1203"/>
    <cellStyle name="20% - Accent6 2 2 3" xfId="250"/>
    <cellStyle name="20% - Accent6 2 2 3 2" xfId="540"/>
    <cellStyle name="20% - Accent6 2 2 3 2 2" xfId="1517"/>
    <cellStyle name="20% - Accent6 2 2 3 3" xfId="824"/>
    <cellStyle name="20% - Accent6 2 2 3 3 2" xfId="1773"/>
    <cellStyle name="20% - Accent6 2 2 3 4" xfId="1254"/>
    <cellStyle name="20% - Accent6 2 2 4" xfId="417"/>
    <cellStyle name="20% - Accent6 2 2 4 2" xfId="1008"/>
    <cellStyle name="20% - Accent6 2 2 4 2 2" xfId="1951"/>
    <cellStyle name="20% - Accent6 2 2 4 3" xfId="1395"/>
    <cellStyle name="20% - Accent6 2 2 5" xfId="702"/>
    <cellStyle name="20% - Accent6 2 2 5 2" xfId="1651"/>
    <cellStyle name="20% - Accent6 2 2 6" xfId="1132"/>
    <cellStyle name="20% - Accent6 2 2 7" xfId="2054"/>
    <cellStyle name="20% - Accent6 2 2 8" xfId="2202"/>
    <cellStyle name="20% - Accent6 2 2 9" xfId="2344"/>
    <cellStyle name="20% - Accent6 2 3" xfId="164"/>
    <cellStyle name="20% - Accent6 2 3 2" xfId="296"/>
    <cellStyle name="20% - Accent6 2 3 2 2" xfId="585"/>
    <cellStyle name="20% - Accent6 2 3 2 2 2" xfId="1562"/>
    <cellStyle name="20% - Accent6 2 3 2 3" xfId="869"/>
    <cellStyle name="20% - Accent6 2 3 2 3 2" xfId="1818"/>
    <cellStyle name="20% - Accent6 2 3 2 4" xfId="1299"/>
    <cellStyle name="20% - Accent6 2 3 3" xfId="462"/>
    <cellStyle name="20% - Accent6 2 3 3 2" xfId="1042"/>
    <cellStyle name="20% - Accent6 2 3 3 2 2" xfId="1974"/>
    <cellStyle name="20% - Accent6 2 3 3 3" xfId="1440"/>
    <cellStyle name="20% - Accent6 2 3 4" xfId="747"/>
    <cellStyle name="20% - Accent6 2 3 4 2" xfId="1696"/>
    <cellStyle name="20% - Accent6 2 3 5" xfId="1177"/>
    <cellStyle name="20% - Accent6 2 3 6" xfId="2055"/>
    <cellStyle name="20% - Accent6 2 3 7" xfId="2203"/>
    <cellStyle name="20% - Accent6 2 3 8" xfId="2345"/>
    <cellStyle name="20% - Accent6 2 4" xfId="232"/>
    <cellStyle name="20% - Accent6 2 4 2" xfId="523"/>
    <cellStyle name="20% - Accent6 2 4 2 2" xfId="981"/>
    <cellStyle name="20% - Accent6 2 4 2 2 2" xfId="1925"/>
    <cellStyle name="20% - Accent6 2 4 2 3" xfId="1500"/>
    <cellStyle name="20% - Accent6 2 4 3" xfId="807"/>
    <cellStyle name="20% - Accent6 2 4 3 2" xfId="1756"/>
    <cellStyle name="20% - Accent6 2 4 4" xfId="1237"/>
    <cellStyle name="20% - Accent6 2 4 5" xfId="2113"/>
    <cellStyle name="20% - Accent6 2 4 6" xfId="2258"/>
    <cellStyle name="20% - Accent6 2 4 7" xfId="2400"/>
    <cellStyle name="20% - Accent6 2 5" xfId="400"/>
    <cellStyle name="20% - Accent6 2 5 2" xfId="948"/>
    <cellStyle name="20% - Accent6 2 5 2 2" xfId="1895"/>
    <cellStyle name="20% - Accent6 2 5 3" xfId="1378"/>
    <cellStyle name="20% - Accent6 2 6" xfId="685"/>
    <cellStyle name="20% - Accent6 2 6 2" xfId="1634"/>
    <cellStyle name="20% - Accent6 2 7" xfId="1115"/>
    <cellStyle name="20% - Accent6 2 8" xfId="2026"/>
    <cellStyle name="20% - Accent6 2 9" xfId="2175"/>
    <cellStyle name="20% - Accent6 3" xfId="133"/>
    <cellStyle name="20% - Accent6 3 2" xfId="278"/>
    <cellStyle name="20% - Accent6 3 2 2" xfId="567"/>
    <cellStyle name="20% - Accent6 3 2 2 2" xfId="1544"/>
    <cellStyle name="20% - Accent6 3 2 3" xfId="851"/>
    <cellStyle name="20% - Accent6 3 2 3 2" xfId="1800"/>
    <cellStyle name="20% - Accent6 3 2 4" xfId="1281"/>
    <cellStyle name="20% - Accent6 3 3" xfId="444"/>
    <cellStyle name="20% - Accent6 3 3 2" xfId="1422"/>
    <cellStyle name="20% - Accent6 3 4" xfId="729"/>
    <cellStyle name="20% - Accent6 3 4 2" xfId="1678"/>
    <cellStyle name="20% - Accent6 3 5" xfId="1159"/>
    <cellStyle name="20% - Accent6 4" xfId="1613"/>
    <cellStyle name="40% - Accent1" xfId="644" builtinId="31" customBuiltin="1"/>
    <cellStyle name="40% - Accent1 2" xfId="67"/>
    <cellStyle name="40% - Accent1 2 10" xfId="2318"/>
    <cellStyle name="40% - Accent1 2 2" xfId="96"/>
    <cellStyle name="40% - Accent1 2 2 2" xfId="195"/>
    <cellStyle name="40% - Accent1 2 2 2 2" xfId="323"/>
    <cellStyle name="40% - Accent1 2 2 2 2 2" xfId="612"/>
    <cellStyle name="40% - Accent1 2 2 2 2 2 2" xfId="1589"/>
    <cellStyle name="40% - Accent1 2 2 2 2 3" xfId="896"/>
    <cellStyle name="40% - Accent1 2 2 2 2 3 2" xfId="1845"/>
    <cellStyle name="40% - Accent1 2 2 2 2 4" xfId="1326"/>
    <cellStyle name="40% - Accent1 2 2 2 3" xfId="490"/>
    <cellStyle name="40% - Accent1 2 2 2 3 2" xfId="1467"/>
    <cellStyle name="40% - Accent1 2 2 2 4" xfId="774"/>
    <cellStyle name="40% - Accent1 2 2 2 4 2" xfId="1723"/>
    <cellStyle name="40% - Accent1 2 2 2 5" xfId="1204"/>
    <cellStyle name="40% - Accent1 2 2 3" xfId="251"/>
    <cellStyle name="40% - Accent1 2 2 3 2" xfId="541"/>
    <cellStyle name="40% - Accent1 2 2 3 2 2" xfId="1518"/>
    <cellStyle name="40% - Accent1 2 2 3 3" xfId="825"/>
    <cellStyle name="40% - Accent1 2 2 3 3 2" xfId="1774"/>
    <cellStyle name="40% - Accent1 2 2 3 4" xfId="1255"/>
    <cellStyle name="40% - Accent1 2 2 4" xfId="418"/>
    <cellStyle name="40% - Accent1 2 2 4 2" xfId="1009"/>
    <cellStyle name="40% - Accent1 2 2 4 2 2" xfId="1952"/>
    <cellStyle name="40% - Accent1 2 2 4 3" xfId="1396"/>
    <cellStyle name="40% - Accent1 2 2 5" xfId="703"/>
    <cellStyle name="40% - Accent1 2 2 5 2" xfId="1652"/>
    <cellStyle name="40% - Accent1 2 2 6" xfId="1133"/>
    <cellStyle name="40% - Accent1 2 2 7" xfId="2056"/>
    <cellStyle name="40% - Accent1 2 2 8" xfId="2204"/>
    <cellStyle name="40% - Accent1 2 2 9" xfId="2346"/>
    <cellStyle name="40% - Accent1 2 3" xfId="165"/>
    <cellStyle name="40% - Accent1 2 3 2" xfId="297"/>
    <cellStyle name="40% - Accent1 2 3 2 2" xfId="586"/>
    <cellStyle name="40% - Accent1 2 3 2 2 2" xfId="1563"/>
    <cellStyle name="40% - Accent1 2 3 2 3" xfId="870"/>
    <cellStyle name="40% - Accent1 2 3 2 3 2" xfId="1819"/>
    <cellStyle name="40% - Accent1 2 3 2 4" xfId="1300"/>
    <cellStyle name="40% - Accent1 2 3 3" xfId="463"/>
    <cellStyle name="40% - Accent1 2 3 3 2" xfId="1043"/>
    <cellStyle name="40% - Accent1 2 3 3 2 2" xfId="1975"/>
    <cellStyle name="40% - Accent1 2 3 3 3" xfId="1441"/>
    <cellStyle name="40% - Accent1 2 3 4" xfId="748"/>
    <cellStyle name="40% - Accent1 2 3 4 2" xfId="1697"/>
    <cellStyle name="40% - Accent1 2 3 5" xfId="1178"/>
    <cellStyle name="40% - Accent1 2 3 6" xfId="2057"/>
    <cellStyle name="40% - Accent1 2 3 7" xfId="2205"/>
    <cellStyle name="40% - Accent1 2 3 8" xfId="2347"/>
    <cellStyle name="40% - Accent1 2 4" xfId="233"/>
    <cellStyle name="40% - Accent1 2 4 2" xfId="524"/>
    <cellStyle name="40% - Accent1 2 4 2 2" xfId="982"/>
    <cellStyle name="40% - Accent1 2 4 2 2 2" xfId="1926"/>
    <cellStyle name="40% - Accent1 2 4 2 3" xfId="1501"/>
    <cellStyle name="40% - Accent1 2 4 3" xfId="808"/>
    <cellStyle name="40% - Accent1 2 4 3 2" xfId="1757"/>
    <cellStyle name="40% - Accent1 2 4 4" xfId="1238"/>
    <cellStyle name="40% - Accent1 2 4 5" xfId="2114"/>
    <cellStyle name="40% - Accent1 2 4 6" xfId="2259"/>
    <cellStyle name="40% - Accent1 2 4 7" xfId="2401"/>
    <cellStyle name="40% - Accent1 2 5" xfId="401"/>
    <cellStyle name="40% - Accent1 2 5 2" xfId="939"/>
    <cellStyle name="40% - Accent1 2 5 2 2" xfId="1886"/>
    <cellStyle name="40% - Accent1 2 5 3" xfId="1379"/>
    <cellStyle name="40% - Accent1 2 6" xfId="686"/>
    <cellStyle name="40% - Accent1 2 6 2" xfId="1635"/>
    <cellStyle name="40% - Accent1 2 7" xfId="1116"/>
    <cellStyle name="40% - Accent1 2 8" xfId="2027"/>
    <cellStyle name="40% - Accent1 2 9" xfId="2176"/>
    <cellStyle name="40% - Accent1 3" xfId="134"/>
    <cellStyle name="40% - Accent1 3 2" xfId="279"/>
    <cellStyle name="40% - Accent1 3 2 2" xfId="568"/>
    <cellStyle name="40% - Accent1 3 2 2 2" xfId="1545"/>
    <cellStyle name="40% - Accent1 3 2 3" xfId="852"/>
    <cellStyle name="40% - Accent1 3 2 3 2" xfId="1801"/>
    <cellStyle name="40% - Accent1 3 2 4" xfId="1282"/>
    <cellStyle name="40% - Accent1 3 3" xfId="445"/>
    <cellStyle name="40% - Accent1 3 3 2" xfId="1423"/>
    <cellStyle name="40% - Accent1 3 4" xfId="730"/>
    <cellStyle name="40% - Accent1 3 4 2" xfId="1679"/>
    <cellStyle name="40% - Accent1 3 5" xfId="1160"/>
    <cellStyle name="40% - Accent1 4" xfId="1604"/>
    <cellStyle name="40% - Accent2" xfId="648" builtinId="35" customBuiltin="1"/>
    <cellStyle name="40% - Accent2 2" xfId="68"/>
    <cellStyle name="40% - Accent2 2 10" xfId="2319"/>
    <cellStyle name="40% - Accent2 2 2" xfId="97"/>
    <cellStyle name="40% - Accent2 2 2 2" xfId="196"/>
    <cellStyle name="40% - Accent2 2 2 2 2" xfId="324"/>
    <cellStyle name="40% - Accent2 2 2 2 2 2" xfId="613"/>
    <cellStyle name="40% - Accent2 2 2 2 2 2 2" xfId="1590"/>
    <cellStyle name="40% - Accent2 2 2 2 2 3" xfId="897"/>
    <cellStyle name="40% - Accent2 2 2 2 2 3 2" xfId="1846"/>
    <cellStyle name="40% - Accent2 2 2 2 2 4" xfId="1327"/>
    <cellStyle name="40% - Accent2 2 2 2 3" xfId="491"/>
    <cellStyle name="40% - Accent2 2 2 2 3 2" xfId="1468"/>
    <cellStyle name="40% - Accent2 2 2 2 4" xfId="775"/>
    <cellStyle name="40% - Accent2 2 2 2 4 2" xfId="1724"/>
    <cellStyle name="40% - Accent2 2 2 2 5" xfId="1205"/>
    <cellStyle name="40% - Accent2 2 2 3" xfId="252"/>
    <cellStyle name="40% - Accent2 2 2 3 2" xfId="542"/>
    <cellStyle name="40% - Accent2 2 2 3 2 2" xfId="1519"/>
    <cellStyle name="40% - Accent2 2 2 3 3" xfId="826"/>
    <cellStyle name="40% - Accent2 2 2 3 3 2" xfId="1775"/>
    <cellStyle name="40% - Accent2 2 2 3 4" xfId="1256"/>
    <cellStyle name="40% - Accent2 2 2 4" xfId="419"/>
    <cellStyle name="40% - Accent2 2 2 4 2" xfId="1010"/>
    <cellStyle name="40% - Accent2 2 2 4 2 2" xfId="1953"/>
    <cellStyle name="40% - Accent2 2 2 4 3" xfId="1397"/>
    <cellStyle name="40% - Accent2 2 2 5" xfId="704"/>
    <cellStyle name="40% - Accent2 2 2 5 2" xfId="1653"/>
    <cellStyle name="40% - Accent2 2 2 6" xfId="1134"/>
    <cellStyle name="40% - Accent2 2 2 7" xfId="2058"/>
    <cellStyle name="40% - Accent2 2 2 8" xfId="2206"/>
    <cellStyle name="40% - Accent2 2 2 9" xfId="2348"/>
    <cellStyle name="40% - Accent2 2 3" xfId="166"/>
    <cellStyle name="40% - Accent2 2 3 2" xfId="298"/>
    <cellStyle name="40% - Accent2 2 3 2 2" xfId="587"/>
    <cellStyle name="40% - Accent2 2 3 2 2 2" xfId="1564"/>
    <cellStyle name="40% - Accent2 2 3 2 3" xfId="871"/>
    <cellStyle name="40% - Accent2 2 3 2 3 2" xfId="1820"/>
    <cellStyle name="40% - Accent2 2 3 2 4" xfId="1301"/>
    <cellStyle name="40% - Accent2 2 3 3" xfId="464"/>
    <cellStyle name="40% - Accent2 2 3 3 2" xfId="1044"/>
    <cellStyle name="40% - Accent2 2 3 3 2 2" xfId="1976"/>
    <cellStyle name="40% - Accent2 2 3 3 3" xfId="1442"/>
    <cellStyle name="40% - Accent2 2 3 4" xfId="749"/>
    <cellStyle name="40% - Accent2 2 3 4 2" xfId="1698"/>
    <cellStyle name="40% - Accent2 2 3 5" xfId="1179"/>
    <cellStyle name="40% - Accent2 2 3 6" xfId="2059"/>
    <cellStyle name="40% - Accent2 2 3 7" xfId="2207"/>
    <cellStyle name="40% - Accent2 2 3 8" xfId="2349"/>
    <cellStyle name="40% - Accent2 2 4" xfId="234"/>
    <cellStyle name="40% - Accent2 2 4 2" xfId="525"/>
    <cellStyle name="40% - Accent2 2 4 2 2" xfId="983"/>
    <cellStyle name="40% - Accent2 2 4 2 2 2" xfId="1927"/>
    <cellStyle name="40% - Accent2 2 4 2 3" xfId="1502"/>
    <cellStyle name="40% - Accent2 2 4 3" xfId="809"/>
    <cellStyle name="40% - Accent2 2 4 3 2" xfId="1758"/>
    <cellStyle name="40% - Accent2 2 4 4" xfId="1239"/>
    <cellStyle name="40% - Accent2 2 4 5" xfId="2115"/>
    <cellStyle name="40% - Accent2 2 4 6" xfId="2260"/>
    <cellStyle name="40% - Accent2 2 4 7" xfId="2402"/>
    <cellStyle name="40% - Accent2 2 5" xfId="402"/>
    <cellStyle name="40% - Accent2 2 5 2" xfId="941"/>
    <cellStyle name="40% - Accent2 2 5 2 2" xfId="1888"/>
    <cellStyle name="40% - Accent2 2 5 3" xfId="1380"/>
    <cellStyle name="40% - Accent2 2 6" xfId="687"/>
    <cellStyle name="40% - Accent2 2 6 2" xfId="1636"/>
    <cellStyle name="40% - Accent2 2 7" xfId="1117"/>
    <cellStyle name="40% - Accent2 2 8" xfId="2028"/>
    <cellStyle name="40% - Accent2 2 9" xfId="2177"/>
    <cellStyle name="40% - Accent2 3" xfId="135"/>
    <cellStyle name="40% - Accent2 3 2" xfId="280"/>
    <cellStyle name="40% - Accent2 3 2 2" xfId="569"/>
    <cellStyle name="40% - Accent2 3 2 2 2" xfId="1546"/>
    <cellStyle name="40% - Accent2 3 2 3" xfId="853"/>
    <cellStyle name="40% - Accent2 3 2 3 2" xfId="1802"/>
    <cellStyle name="40% - Accent2 3 2 4" xfId="1283"/>
    <cellStyle name="40% - Accent2 3 3" xfId="446"/>
    <cellStyle name="40% - Accent2 3 3 2" xfId="1424"/>
    <cellStyle name="40% - Accent2 3 4" xfId="731"/>
    <cellStyle name="40% - Accent2 3 4 2" xfId="1680"/>
    <cellStyle name="40% - Accent2 3 5" xfId="1161"/>
    <cellStyle name="40% - Accent2 4" xfId="1606"/>
    <cellStyle name="40% - Accent3" xfId="652" builtinId="39" customBuiltin="1"/>
    <cellStyle name="40% - Accent3 2" xfId="69"/>
    <cellStyle name="40% - Accent3 2 10" xfId="2320"/>
    <cellStyle name="40% - Accent3 2 2" xfId="98"/>
    <cellStyle name="40% - Accent3 2 2 2" xfId="197"/>
    <cellStyle name="40% - Accent3 2 2 2 2" xfId="325"/>
    <cellStyle name="40% - Accent3 2 2 2 2 2" xfId="614"/>
    <cellStyle name="40% - Accent3 2 2 2 2 2 2" xfId="1591"/>
    <cellStyle name="40% - Accent3 2 2 2 2 3" xfId="898"/>
    <cellStyle name="40% - Accent3 2 2 2 2 3 2" xfId="1847"/>
    <cellStyle name="40% - Accent3 2 2 2 2 4" xfId="1328"/>
    <cellStyle name="40% - Accent3 2 2 2 3" xfId="492"/>
    <cellStyle name="40% - Accent3 2 2 2 3 2" xfId="1469"/>
    <cellStyle name="40% - Accent3 2 2 2 4" xfId="776"/>
    <cellStyle name="40% - Accent3 2 2 2 4 2" xfId="1725"/>
    <cellStyle name="40% - Accent3 2 2 2 5" xfId="1206"/>
    <cellStyle name="40% - Accent3 2 2 3" xfId="253"/>
    <cellStyle name="40% - Accent3 2 2 3 2" xfId="543"/>
    <cellStyle name="40% - Accent3 2 2 3 2 2" xfId="1520"/>
    <cellStyle name="40% - Accent3 2 2 3 3" xfId="827"/>
    <cellStyle name="40% - Accent3 2 2 3 3 2" xfId="1776"/>
    <cellStyle name="40% - Accent3 2 2 3 4" xfId="1257"/>
    <cellStyle name="40% - Accent3 2 2 4" xfId="420"/>
    <cellStyle name="40% - Accent3 2 2 4 2" xfId="1011"/>
    <cellStyle name="40% - Accent3 2 2 4 2 2" xfId="1954"/>
    <cellStyle name="40% - Accent3 2 2 4 3" xfId="1398"/>
    <cellStyle name="40% - Accent3 2 2 5" xfId="705"/>
    <cellStyle name="40% - Accent3 2 2 5 2" xfId="1654"/>
    <cellStyle name="40% - Accent3 2 2 6" xfId="1135"/>
    <cellStyle name="40% - Accent3 2 2 7" xfId="2060"/>
    <cellStyle name="40% - Accent3 2 2 8" xfId="2208"/>
    <cellStyle name="40% - Accent3 2 2 9" xfId="2350"/>
    <cellStyle name="40% - Accent3 2 3" xfId="167"/>
    <cellStyle name="40% - Accent3 2 3 2" xfId="299"/>
    <cellStyle name="40% - Accent3 2 3 2 2" xfId="588"/>
    <cellStyle name="40% - Accent3 2 3 2 2 2" xfId="1565"/>
    <cellStyle name="40% - Accent3 2 3 2 3" xfId="872"/>
    <cellStyle name="40% - Accent3 2 3 2 3 2" xfId="1821"/>
    <cellStyle name="40% - Accent3 2 3 2 4" xfId="1302"/>
    <cellStyle name="40% - Accent3 2 3 3" xfId="465"/>
    <cellStyle name="40% - Accent3 2 3 3 2" xfId="1045"/>
    <cellStyle name="40% - Accent3 2 3 3 2 2" xfId="1977"/>
    <cellStyle name="40% - Accent3 2 3 3 3" xfId="1443"/>
    <cellStyle name="40% - Accent3 2 3 4" xfId="750"/>
    <cellStyle name="40% - Accent3 2 3 4 2" xfId="1699"/>
    <cellStyle name="40% - Accent3 2 3 5" xfId="1180"/>
    <cellStyle name="40% - Accent3 2 3 6" xfId="2061"/>
    <cellStyle name="40% - Accent3 2 3 7" xfId="2209"/>
    <cellStyle name="40% - Accent3 2 3 8" xfId="2351"/>
    <cellStyle name="40% - Accent3 2 4" xfId="235"/>
    <cellStyle name="40% - Accent3 2 4 2" xfId="526"/>
    <cellStyle name="40% - Accent3 2 4 2 2" xfId="984"/>
    <cellStyle name="40% - Accent3 2 4 2 2 2" xfId="1928"/>
    <cellStyle name="40% - Accent3 2 4 2 3" xfId="1503"/>
    <cellStyle name="40% - Accent3 2 4 3" xfId="810"/>
    <cellStyle name="40% - Accent3 2 4 3 2" xfId="1759"/>
    <cellStyle name="40% - Accent3 2 4 4" xfId="1240"/>
    <cellStyle name="40% - Accent3 2 4 5" xfId="2116"/>
    <cellStyle name="40% - Accent3 2 4 6" xfId="2261"/>
    <cellStyle name="40% - Accent3 2 4 7" xfId="2403"/>
    <cellStyle name="40% - Accent3 2 5" xfId="403"/>
    <cellStyle name="40% - Accent3 2 5 2" xfId="943"/>
    <cellStyle name="40% - Accent3 2 5 2 2" xfId="1890"/>
    <cellStyle name="40% - Accent3 2 5 3" xfId="1381"/>
    <cellStyle name="40% - Accent3 2 6" xfId="688"/>
    <cellStyle name="40% - Accent3 2 6 2" xfId="1637"/>
    <cellStyle name="40% - Accent3 2 7" xfId="1118"/>
    <cellStyle name="40% - Accent3 2 8" xfId="2029"/>
    <cellStyle name="40% - Accent3 2 9" xfId="2178"/>
    <cellStyle name="40% - Accent3 3" xfId="136"/>
    <cellStyle name="40% - Accent3 3 2" xfId="281"/>
    <cellStyle name="40% - Accent3 3 2 2" xfId="570"/>
    <cellStyle name="40% - Accent3 3 2 2 2" xfId="1547"/>
    <cellStyle name="40% - Accent3 3 2 3" xfId="854"/>
    <cellStyle name="40% - Accent3 3 2 3 2" xfId="1803"/>
    <cellStyle name="40% - Accent3 3 2 4" xfId="1284"/>
    <cellStyle name="40% - Accent3 3 3" xfId="447"/>
    <cellStyle name="40% - Accent3 3 3 2" xfId="1425"/>
    <cellStyle name="40% - Accent3 3 4" xfId="732"/>
    <cellStyle name="40% - Accent3 3 4 2" xfId="1681"/>
    <cellStyle name="40% - Accent3 3 5" xfId="1162"/>
    <cellStyle name="40% - Accent3 4" xfId="1608"/>
    <cellStyle name="40% - Accent4" xfId="656" builtinId="43" customBuiltin="1"/>
    <cellStyle name="40% - Accent4 2" xfId="70"/>
    <cellStyle name="40% - Accent4 2 10" xfId="2321"/>
    <cellStyle name="40% - Accent4 2 2" xfId="99"/>
    <cellStyle name="40% - Accent4 2 2 2" xfId="198"/>
    <cellStyle name="40% - Accent4 2 2 2 2" xfId="326"/>
    <cellStyle name="40% - Accent4 2 2 2 2 2" xfId="615"/>
    <cellStyle name="40% - Accent4 2 2 2 2 2 2" xfId="1592"/>
    <cellStyle name="40% - Accent4 2 2 2 2 3" xfId="899"/>
    <cellStyle name="40% - Accent4 2 2 2 2 3 2" xfId="1848"/>
    <cellStyle name="40% - Accent4 2 2 2 2 4" xfId="1329"/>
    <cellStyle name="40% - Accent4 2 2 2 3" xfId="493"/>
    <cellStyle name="40% - Accent4 2 2 2 3 2" xfId="1470"/>
    <cellStyle name="40% - Accent4 2 2 2 4" xfId="777"/>
    <cellStyle name="40% - Accent4 2 2 2 4 2" xfId="1726"/>
    <cellStyle name="40% - Accent4 2 2 2 5" xfId="1207"/>
    <cellStyle name="40% - Accent4 2 2 3" xfId="254"/>
    <cellStyle name="40% - Accent4 2 2 3 2" xfId="544"/>
    <cellStyle name="40% - Accent4 2 2 3 2 2" xfId="1521"/>
    <cellStyle name="40% - Accent4 2 2 3 3" xfId="828"/>
    <cellStyle name="40% - Accent4 2 2 3 3 2" xfId="1777"/>
    <cellStyle name="40% - Accent4 2 2 3 4" xfId="1258"/>
    <cellStyle name="40% - Accent4 2 2 4" xfId="421"/>
    <cellStyle name="40% - Accent4 2 2 4 2" xfId="1012"/>
    <cellStyle name="40% - Accent4 2 2 4 2 2" xfId="1955"/>
    <cellStyle name="40% - Accent4 2 2 4 3" xfId="1399"/>
    <cellStyle name="40% - Accent4 2 2 5" xfId="706"/>
    <cellStyle name="40% - Accent4 2 2 5 2" xfId="1655"/>
    <cellStyle name="40% - Accent4 2 2 6" xfId="1136"/>
    <cellStyle name="40% - Accent4 2 2 7" xfId="2062"/>
    <cellStyle name="40% - Accent4 2 2 8" xfId="2210"/>
    <cellStyle name="40% - Accent4 2 2 9" xfId="2352"/>
    <cellStyle name="40% - Accent4 2 3" xfId="168"/>
    <cellStyle name="40% - Accent4 2 3 2" xfId="300"/>
    <cellStyle name="40% - Accent4 2 3 2 2" xfId="589"/>
    <cellStyle name="40% - Accent4 2 3 2 2 2" xfId="1566"/>
    <cellStyle name="40% - Accent4 2 3 2 3" xfId="873"/>
    <cellStyle name="40% - Accent4 2 3 2 3 2" xfId="1822"/>
    <cellStyle name="40% - Accent4 2 3 2 4" xfId="1303"/>
    <cellStyle name="40% - Accent4 2 3 3" xfId="466"/>
    <cellStyle name="40% - Accent4 2 3 3 2" xfId="1046"/>
    <cellStyle name="40% - Accent4 2 3 3 2 2" xfId="1978"/>
    <cellStyle name="40% - Accent4 2 3 3 3" xfId="1444"/>
    <cellStyle name="40% - Accent4 2 3 4" xfId="751"/>
    <cellStyle name="40% - Accent4 2 3 4 2" xfId="1700"/>
    <cellStyle name="40% - Accent4 2 3 5" xfId="1181"/>
    <cellStyle name="40% - Accent4 2 3 6" xfId="2063"/>
    <cellStyle name="40% - Accent4 2 3 7" xfId="2211"/>
    <cellStyle name="40% - Accent4 2 3 8" xfId="2353"/>
    <cellStyle name="40% - Accent4 2 4" xfId="236"/>
    <cellStyle name="40% - Accent4 2 4 2" xfId="527"/>
    <cellStyle name="40% - Accent4 2 4 2 2" xfId="985"/>
    <cellStyle name="40% - Accent4 2 4 2 2 2" xfId="1929"/>
    <cellStyle name="40% - Accent4 2 4 2 3" xfId="1504"/>
    <cellStyle name="40% - Accent4 2 4 3" xfId="811"/>
    <cellStyle name="40% - Accent4 2 4 3 2" xfId="1760"/>
    <cellStyle name="40% - Accent4 2 4 4" xfId="1241"/>
    <cellStyle name="40% - Accent4 2 4 5" xfId="2117"/>
    <cellStyle name="40% - Accent4 2 4 6" xfId="2262"/>
    <cellStyle name="40% - Accent4 2 4 7" xfId="2404"/>
    <cellStyle name="40% - Accent4 2 5" xfId="404"/>
    <cellStyle name="40% - Accent4 2 5 2" xfId="945"/>
    <cellStyle name="40% - Accent4 2 5 2 2" xfId="1892"/>
    <cellStyle name="40% - Accent4 2 5 3" xfId="1382"/>
    <cellStyle name="40% - Accent4 2 6" xfId="689"/>
    <cellStyle name="40% - Accent4 2 6 2" xfId="1638"/>
    <cellStyle name="40% - Accent4 2 7" xfId="1119"/>
    <cellStyle name="40% - Accent4 2 8" xfId="2030"/>
    <cellStyle name="40% - Accent4 2 9" xfId="2179"/>
    <cellStyle name="40% - Accent4 3" xfId="137"/>
    <cellStyle name="40% - Accent4 3 2" xfId="282"/>
    <cellStyle name="40% - Accent4 3 2 2" xfId="571"/>
    <cellStyle name="40% - Accent4 3 2 2 2" xfId="1548"/>
    <cellStyle name="40% - Accent4 3 2 3" xfId="855"/>
    <cellStyle name="40% - Accent4 3 2 3 2" xfId="1804"/>
    <cellStyle name="40% - Accent4 3 2 4" xfId="1285"/>
    <cellStyle name="40% - Accent4 3 3" xfId="448"/>
    <cellStyle name="40% - Accent4 3 3 2" xfId="1426"/>
    <cellStyle name="40% - Accent4 3 4" xfId="733"/>
    <cellStyle name="40% - Accent4 3 4 2" xfId="1682"/>
    <cellStyle name="40% - Accent4 3 5" xfId="1163"/>
    <cellStyle name="40% - Accent4 4" xfId="1610"/>
    <cellStyle name="40% - Accent5" xfId="660" builtinId="47" customBuiltin="1"/>
    <cellStyle name="40% - Accent5 2" xfId="71"/>
    <cellStyle name="40% - Accent5 2 10" xfId="2322"/>
    <cellStyle name="40% - Accent5 2 2" xfId="100"/>
    <cellStyle name="40% - Accent5 2 2 2" xfId="199"/>
    <cellStyle name="40% - Accent5 2 2 2 2" xfId="327"/>
    <cellStyle name="40% - Accent5 2 2 2 2 2" xfId="616"/>
    <cellStyle name="40% - Accent5 2 2 2 2 2 2" xfId="1593"/>
    <cellStyle name="40% - Accent5 2 2 2 2 3" xfId="900"/>
    <cellStyle name="40% - Accent5 2 2 2 2 3 2" xfId="1849"/>
    <cellStyle name="40% - Accent5 2 2 2 2 4" xfId="1330"/>
    <cellStyle name="40% - Accent5 2 2 2 3" xfId="494"/>
    <cellStyle name="40% - Accent5 2 2 2 3 2" xfId="1471"/>
    <cellStyle name="40% - Accent5 2 2 2 4" xfId="778"/>
    <cellStyle name="40% - Accent5 2 2 2 4 2" xfId="1727"/>
    <cellStyle name="40% - Accent5 2 2 2 5" xfId="1208"/>
    <cellStyle name="40% - Accent5 2 2 3" xfId="255"/>
    <cellStyle name="40% - Accent5 2 2 3 2" xfId="545"/>
    <cellStyle name="40% - Accent5 2 2 3 2 2" xfId="1522"/>
    <cellStyle name="40% - Accent5 2 2 3 3" xfId="829"/>
    <cellStyle name="40% - Accent5 2 2 3 3 2" xfId="1778"/>
    <cellStyle name="40% - Accent5 2 2 3 4" xfId="1259"/>
    <cellStyle name="40% - Accent5 2 2 4" xfId="422"/>
    <cellStyle name="40% - Accent5 2 2 4 2" xfId="1013"/>
    <cellStyle name="40% - Accent5 2 2 4 2 2" xfId="1956"/>
    <cellStyle name="40% - Accent5 2 2 4 3" xfId="1400"/>
    <cellStyle name="40% - Accent5 2 2 5" xfId="707"/>
    <cellStyle name="40% - Accent5 2 2 5 2" xfId="1656"/>
    <cellStyle name="40% - Accent5 2 2 6" xfId="1137"/>
    <cellStyle name="40% - Accent5 2 2 7" xfId="2064"/>
    <cellStyle name="40% - Accent5 2 2 8" xfId="2212"/>
    <cellStyle name="40% - Accent5 2 2 9" xfId="2354"/>
    <cellStyle name="40% - Accent5 2 3" xfId="169"/>
    <cellStyle name="40% - Accent5 2 3 2" xfId="301"/>
    <cellStyle name="40% - Accent5 2 3 2 2" xfId="590"/>
    <cellStyle name="40% - Accent5 2 3 2 2 2" xfId="1567"/>
    <cellStyle name="40% - Accent5 2 3 2 3" xfId="874"/>
    <cellStyle name="40% - Accent5 2 3 2 3 2" xfId="1823"/>
    <cellStyle name="40% - Accent5 2 3 2 4" xfId="1304"/>
    <cellStyle name="40% - Accent5 2 3 3" xfId="467"/>
    <cellStyle name="40% - Accent5 2 3 3 2" xfId="1047"/>
    <cellStyle name="40% - Accent5 2 3 3 2 2" xfId="1979"/>
    <cellStyle name="40% - Accent5 2 3 3 3" xfId="1445"/>
    <cellStyle name="40% - Accent5 2 3 4" xfId="752"/>
    <cellStyle name="40% - Accent5 2 3 4 2" xfId="1701"/>
    <cellStyle name="40% - Accent5 2 3 5" xfId="1182"/>
    <cellStyle name="40% - Accent5 2 3 6" xfId="2065"/>
    <cellStyle name="40% - Accent5 2 3 7" xfId="2213"/>
    <cellStyle name="40% - Accent5 2 3 8" xfId="2355"/>
    <cellStyle name="40% - Accent5 2 4" xfId="237"/>
    <cellStyle name="40% - Accent5 2 4 2" xfId="528"/>
    <cellStyle name="40% - Accent5 2 4 2 2" xfId="986"/>
    <cellStyle name="40% - Accent5 2 4 2 2 2" xfId="1930"/>
    <cellStyle name="40% - Accent5 2 4 2 3" xfId="1505"/>
    <cellStyle name="40% - Accent5 2 4 3" xfId="812"/>
    <cellStyle name="40% - Accent5 2 4 3 2" xfId="1761"/>
    <cellStyle name="40% - Accent5 2 4 4" xfId="1242"/>
    <cellStyle name="40% - Accent5 2 4 5" xfId="2118"/>
    <cellStyle name="40% - Accent5 2 4 6" xfId="2263"/>
    <cellStyle name="40% - Accent5 2 4 7" xfId="2405"/>
    <cellStyle name="40% - Accent5 2 5" xfId="405"/>
    <cellStyle name="40% - Accent5 2 5 2" xfId="947"/>
    <cellStyle name="40% - Accent5 2 5 2 2" xfId="1894"/>
    <cellStyle name="40% - Accent5 2 5 3" xfId="1383"/>
    <cellStyle name="40% - Accent5 2 6" xfId="690"/>
    <cellStyle name="40% - Accent5 2 6 2" xfId="1639"/>
    <cellStyle name="40% - Accent5 2 7" xfId="1120"/>
    <cellStyle name="40% - Accent5 2 8" xfId="2031"/>
    <cellStyle name="40% - Accent5 2 9" xfId="2180"/>
    <cellStyle name="40% - Accent5 3" xfId="138"/>
    <cellStyle name="40% - Accent5 3 2" xfId="283"/>
    <cellStyle name="40% - Accent5 3 2 2" xfId="572"/>
    <cellStyle name="40% - Accent5 3 2 2 2" xfId="1549"/>
    <cellStyle name="40% - Accent5 3 2 3" xfId="856"/>
    <cellStyle name="40% - Accent5 3 2 3 2" xfId="1805"/>
    <cellStyle name="40% - Accent5 3 2 4" xfId="1286"/>
    <cellStyle name="40% - Accent5 3 3" xfId="449"/>
    <cellStyle name="40% - Accent5 3 3 2" xfId="1427"/>
    <cellStyle name="40% - Accent5 3 4" xfId="734"/>
    <cellStyle name="40% - Accent5 3 4 2" xfId="1683"/>
    <cellStyle name="40% - Accent5 3 5" xfId="1164"/>
    <cellStyle name="40% - Accent5 4" xfId="1612"/>
    <cellStyle name="40% - Accent6" xfId="664" builtinId="51" customBuiltin="1"/>
    <cellStyle name="40% - Accent6 2" xfId="72"/>
    <cellStyle name="40% - Accent6 2 10" xfId="2323"/>
    <cellStyle name="40% - Accent6 2 2" xfId="101"/>
    <cellStyle name="40% - Accent6 2 2 2" xfId="200"/>
    <cellStyle name="40% - Accent6 2 2 2 2" xfId="328"/>
    <cellStyle name="40% - Accent6 2 2 2 2 2" xfId="617"/>
    <cellStyle name="40% - Accent6 2 2 2 2 2 2" xfId="1594"/>
    <cellStyle name="40% - Accent6 2 2 2 2 3" xfId="901"/>
    <cellStyle name="40% - Accent6 2 2 2 2 3 2" xfId="1850"/>
    <cellStyle name="40% - Accent6 2 2 2 2 4" xfId="1331"/>
    <cellStyle name="40% - Accent6 2 2 2 3" xfId="495"/>
    <cellStyle name="40% - Accent6 2 2 2 3 2" xfId="1472"/>
    <cellStyle name="40% - Accent6 2 2 2 4" xfId="779"/>
    <cellStyle name="40% - Accent6 2 2 2 4 2" xfId="1728"/>
    <cellStyle name="40% - Accent6 2 2 2 5" xfId="1209"/>
    <cellStyle name="40% - Accent6 2 2 3" xfId="256"/>
    <cellStyle name="40% - Accent6 2 2 3 2" xfId="546"/>
    <cellStyle name="40% - Accent6 2 2 3 2 2" xfId="1523"/>
    <cellStyle name="40% - Accent6 2 2 3 3" xfId="830"/>
    <cellStyle name="40% - Accent6 2 2 3 3 2" xfId="1779"/>
    <cellStyle name="40% - Accent6 2 2 3 4" xfId="1260"/>
    <cellStyle name="40% - Accent6 2 2 4" xfId="423"/>
    <cellStyle name="40% - Accent6 2 2 4 2" xfId="1014"/>
    <cellStyle name="40% - Accent6 2 2 4 2 2" xfId="1957"/>
    <cellStyle name="40% - Accent6 2 2 4 3" xfId="1401"/>
    <cellStyle name="40% - Accent6 2 2 5" xfId="708"/>
    <cellStyle name="40% - Accent6 2 2 5 2" xfId="1657"/>
    <cellStyle name="40% - Accent6 2 2 6" xfId="1138"/>
    <cellStyle name="40% - Accent6 2 2 7" xfId="2066"/>
    <cellStyle name="40% - Accent6 2 2 8" xfId="2214"/>
    <cellStyle name="40% - Accent6 2 2 9" xfId="2356"/>
    <cellStyle name="40% - Accent6 2 3" xfId="170"/>
    <cellStyle name="40% - Accent6 2 3 2" xfId="302"/>
    <cellStyle name="40% - Accent6 2 3 2 2" xfId="591"/>
    <cellStyle name="40% - Accent6 2 3 2 2 2" xfId="1568"/>
    <cellStyle name="40% - Accent6 2 3 2 3" xfId="875"/>
    <cellStyle name="40% - Accent6 2 3 2 3 2" xfId="1824"/>
    <cellStyle name="40% - Accent6 2 3 2 4" xfId="1305"/>
    <cellStyle name="40% - Accent6 2 3 3" xfId="468"/>
    <cellStyle name="40% - Accent6 2 3 3 2" xfId="1048"/>
    <cellStyle name="40% - Accent6 2 3 3 2 2" xfId="1980"/>
    <cellStyle name="40% - Accent6 2 3 3 3" xfId="1446"/>
    <cellStyle name="40% - Accent6 2 3 4" xfId="753"/>
    <cellStyle name="40% - Accent6 2 3 4 2" xfId="1702"/>
    <cellStyle name="40% - Accent6 2 3 5" xfId="1183"/>
    <cellStyle name="40% - Accent6 2 3 6" xfId="2067"/>
    <cellStyle name="40% - Accent6 2 3 7" xfId="2215"/>
    <cellStyle name="40% - Accent6 2 3 8" xfId="2357"/>
    <cellStyle name="40% - Accent6 2 4" xfId="238"/>
    <cellStyle name="40% - Accent6 2 4 2" xfId="529"/>
    <cellStyle name="40% - Accent6 2 4 2 2" xfId="987"/>
    <cellStyle name="40% - Accent6 2 4 2 2 2" xfId="1931"/>
    <cellStyle name="40% - Accent6 2 4 2 3" xfId="1506"/>
    <cellStyle name="40% - Accent6 2 4 3" xfId="813"/>
    <cellStyle name="40% - Accent6 2 4 3 2" xfId="1762"/>
    <cellStyle name="40% - Accent6 2 4 4" xfId="1243"/>
    <cellStyle name="40% - Accent6 2 4 5" xfId="2119"/>
    <cellStyle name="40% - Accent6 2 4 6" xfId="2264"/>
    <cellStyle name="40% - Accent6 2 4 7" xfId="2406"/>
    <cellStyle name="40% - Accent6 2 5" xfId="406"/>
    <cellStyle name="40% - Accent6 2 5 2" xfId="949"/>
    <cellStyle name="40% - Accent6 2 5 2 2" xfId="1896"/>
    <cellStyle name="40% - Accent6 2 5 3" xfId="1384"/>
    <cellStyle name="40% - Accent6 2 6" xfId="691"/>
    <cellStyle name="40% - Accent6 2 6 2" xfId="1640"/>
    <cellStyle name="40% - Accent6 2 7" xfId="1121"/>
    <cellStyle name="40% - Accent6 2 8" xfId="2032"/>
    <cellStyle name="40% - Accent6 2 9" xfId="2181"/>
    <cellStyle name="40% - Accent6 3" xfId="139"/>
    <cellStyle name="40% - Accent6 3 2" xfId="284"/>
    <cellStyle name="40% - Accent6 3 2 2" xfId="573"/>
    <cellStyle name="40% - Accent6 3 2 2 2" xfId="1550"/>
    <cellStyle name="40% - Accent6 3 2 3" xfId="857"/>
    <cellStyle name="40% - Accent6 3 2 3 2" xfId="1806"/>
    <cellStyle name="40% - Accent6 3 2 4" xfId="1287"/>
    <cellStyle name="40% - Accent6 3 3" xfId="450"/>
    <cellStyle name="40% - Accent6 3 3 2" xfId="1428"/>
    <cellStyle name="40% - Accent6 3 4" xfId="735"/>
    <cellStyle name="40% - Accent6 3 4 2" xfId="1684"/>
    <cellStyle name="40% - Accent6 3 5" xfId="1165"/>
    <cellStyle name="40% - Accent6 4" xfId="1614"/>
    <cellStyle name="60% - Accent1" xfId="645" builtinId="32" customBuiltin="1"/>
    <cellStyle name="60% - Accent2" xfId="649" builtinId="36" customBuiltin="1"/>
    <cellStyle name="60% - Accent3" xfId="653" builtinId="40" customBuiltin="1"/>
    <cellStyle name="60% - Accent4" xfId="657" builtinId="44" customBuiltin="1"/>
    <cellStyle name="60% - Accent5" xfId="661" builtinId="48" customBuiltin="1"/>
    <cellStyle name="60% - Accent6" xfId="665" builtinId="52" customBuiltin="1"/>
    <cellStyle name="Accent1" xfId="642" builtinId="29" customBuiltin="1"/>
    <cellStyle name="Accent2" xfId="646" builtinId="33" customBuiltin="1"/>
    <cellStyle name="Accent3" xfId="650" builtinId="37" customBuiltin="1"/>
    <cellStyle name="Accent4" xfId="654" builtinId="41" customBuiltin="1"/>
    <cellStyle name="Accent5" xfId="658" builtinId="45" customBuiltin="1"/>
    <cellStyle name="Accent6" xfId="662" builtinId="49" customBuiltin="1"/>
    <cellStyle name="Bad" xfId="632" builtinId="27" customBuiltin="1"/>
    <cellStyle name="Calculation" xfId="636" builtinId="22" customBuiltin="1"/>
    <cellStyle name="Check Cell" xfId="638" builtinId="23" customBuiltin="1"/>
    <cellStyle name="Comma" xfId="1" builtinId="3"/>
    <cellStyle name="Comma 10" xfId="81"/>
    <cellStyle name="Comma 10 2" xfId="114"/>
    <cellStyle name="Comma 10 2 2" xfId="1050"/>
    <cellStyle name="Comma 10 2 2 2" xfId="2105"/>
    <cellStyle name="Comma 10 3" xfId="363"/>
    <cellStyle name="Comma 10 4" xfId="955"/>
    <cellStyle name="Comma 11" xfId="338"/>
    <cellStyle name="Comma 11 2" xfId="378"/>
    <cellStyle name="Comma 11 2 2" xfId="926"/>
    <cellStyle name="Comma 11 2 2 2" xfId="1875"/>
    <cellStyle name="Comma 11 2 3" xfId="1356"/>
    <cellStyle name="Comma 11 3" xfId="1049"/>
    <cellStyle name="Comma 11 3 2" xfId="1981"/>
    <cellStyle name="Comma 11 4" xfId="911"/>
    <cellStyle name="Comma 11 4 2" xfId="1860"/>
    <cellStyle name="Comma 11 5" xfId="1341"/>
    <cellStyle name="Comma 11 6" xfId="2068"/>
    <cellStyle name="Comma 11 7" xfId="2216"/>
    <cellStyle name="Comma 11 8" xfId="2358"/>
    <cellStyle name="Comma 12" xfId="374"/>
    <cellStyle name="Comma 12 2" xfId="1079"/>
    <cellStyle name="Comma 12 2 2" xfId="2006"/>
    <cellStyle name="Comma 12 3" xfId="922"/>
    <cellStyle name="Comma 12 3 2" xfId="1871"/>
    <cellStyle name="Comma 12 4" xfId="1352"/>
    <cellStyle name="Comma 12 5" xfId="2120"/>
    <cellStyle name="Comma 12 6" xfId="2265"/>
    <cellStyle name="Comma 12 7" xfId="2407"/>
    <cellStyle name="Comma 13" xfId="1095"/>
    <cellStyle name="Comma 13 2" xfId="2121"/>
    <cellStyle name="Comma 13 3" xfId="2266"/>
    <cellStyle name="Comma 13 4" xfId="2408"/>
    <cellStyle name="Comma 14" xfId="1090"/>
    <cellStyle name="Comma 14 2" xfId="2104"/>
    <cellStyle name="Comma 14 3" xfId="2250"/>
    <cellStyle name="Comma 14 4" xfId="2392"/>
    <cellStyle name="Comma 14 5" xfId="2445"/>
    <cellStyle name="Comma 15" xfId="2039"/>
    <cellStyle name="Comma 16" xfId="2187"/>
    <cellStyle name="Comma 17" xfId="2329"/>
    <cellStyle name="Comma 2" xfId="7"/>
    <cellStyle name="Comma 2 2" xfId="10"/>
    <cellStyle name="Comma 2 3" xfId="20"/>
    <cellStyle name="Comma 2 3 2" xfId="25"/>
    <cellStyle name="Comma 2 3 2 2" xfId="45"/>
    <cellStyle name="Comma 2 4" xfId="33"/>
    <cellStyle name="Comma 2 5" xfId="116"/>
    <cellStyle name="Comma 2 6" xfId="117"/>
    <cellStyle name="Comma 3" xfId="11"/>
    <cellStyle name="Comma 4" xfId="12"/>
    <cellStyle name="Comma 5" xfId="18"/>
    <cellStyle name="Comma 5 2" xfId="36"/>
    <cellStyle name="Comma 5 2 2" xfId="147"/>
    <cellStyle name="Comma 5 3" xfId="43"/>
    <cellStyle name="Comma 6" xfId="27"/>
    <cellStyle name="Comma 6 2" xfId="148"/>
    <cellStyle name="Comma 7" xfId="31"/>
    <cellStyle name="Comma 7 2" xfId="149"/>
    <cellStyle name="Comma 8" xfId="42"/>
    <cellStyle name="Comma 8 10" xfId="2308"/>
    <cellStyle name="Comma 8 2" xfId="51"/>
    <cellStyle name="Comma 8 2 10" xfId="2453"/>
    <cellStyle name="Comma 8 2 2" xfId="187"/>
    <cellStyle name="Comma 8 2 2 2" xfId="315"/>
    <cellStyle name="Comma 8 2 2 2 2" xfId="604"/>
    <cellStyle name="Comma 8 2 2 2 2 2" xfId="1581"/>
    <cellStyle name="Comma 8 2 2 2 3" xfId="888"/>
    <cellStyle name="Comma 8 2 2 2 3 2" xfId="1837"/>
    <cellStyle name="Comma 8 2 2 2 4" xfId="1318"/>
    <cellStyle name="Comma 8 2 2 3" xfId="482"/>
    <cellStyle name="Comma 8 2 2 3 2" xfId="1052"/>
    <cellStyle name="Comma 8 2 2 3 2 2" xfId="1982"/>
    <cellStyle name="Comma 8 2 2 3 3" xfId="1459"/>
    <cellStyle name="Comma 8 2 2 4" xfId="766"/>
    <cellStyle name="Comma 8 2 2 4 2" xfId="1715"/>
    <cellStyle name="Comma 8 2 2 5" xfId="1196"/>
    <cellStyle name="Comma 8 2 2 6" xfId="2070"/>
    <cellStyle name="Comma 8 2 2 7" xfId="2218"/>
    <cellStyle name="Comma 8 2 2 8" xfId="2360"/>
    <cellStyle name="Comma 8 2 3" xfId="217"/>
    <cellStyle name="Comma 8 2 3 2" xfId="508"/>
    <cellStyle name="Comma 8 2 3 2 2" xfId="1001"/>
    <cellStyle name="Comma 8 2 3 2 2 2" xfId="1944"/>
    <cellStyle name="Comma 8 2 3 2 3" xfId="1485"/>
    <cellStyle name="Comma 8 2 3 3" xfId="792"/>
    <cellStyle name="Comma 8 2 3 3 2" xfId="1741"/>
    <cellStyle name="Comma 8 2 3 4" xfId="1222"/>
    <cellStyle name="Comma 8 2 3 5" xfId="2123"/>
    <cellStyle name="Comma 8 2 3 6" xfId="2267"/>
    <cellStyle name="Comma 8 2 3 7" xfId="2409"/>
    <cellStyle name="Comma 8 2 4" xfId="385"/>
    <cellStyle name="Comma 8 2 4 2" xfId="956"/>
    <cellStyle name="Comma 8 2 4 2 2" xfId="1902"/>
    <cellStyle name="Comma 8 2 4 3" xfId="1363"/>
    <cellStyle name="Comma 8 2 5" xfId="670"/>
    <cellStyle name="Comma 8 2 5 2" xfId="1619"/>
    <cellStyle name="Comma 8 2 6" xfId="1100"/>
    <cellStyle name="Comma 8 2 7" xfId="2069"/>
    <cellStyle name="Comma 8 2 8" xfId="2217"/>
    <cellStyle name="Comma 8 2 9" xfId="2359"/>
    <cellStyle name="Comma 8 3" xfId="54"/>
    <cellStyle name="Comma 8 3 2" xfId="220"/>
    <cellStyle name="Comma 8 3 2 2" xfId="511"/>
    <cellStyle name="Comma 8 3 2 2 2" xfId="1053"/>
    <cellStyle name="Comma 8 3 2 2 2 2" xfId="1983"/>
    <cellStyle name="Comma 8 3 2 2 3" xfId="1488"/>
    <cellStyle name="Comma 8 3 2 3" xfId="795"/>
    <cellStyle name="Comma 8 3 2 3 2" xfId="1744"/>
    <cellStyle name="Comma 8 3 2 4" xfId="1225"/>
    <cellStyle name="Comma 8 3 2 5" xfId="2124"/>
    <cellStyle name="Comma 8 3 2 6" xfId="2268"/>
    <cellStyle name="Comma 8 3 2 7" xfId="2410"/>
    <cellStyle name="Comma 8 3 3" xfId="388"/>
    <cellStyle name="Comma 8 3 3 2" xfId="957"/>
    <cellStyle name="Comma 8 3 3 2 2" xfId="1903"/>
    <cellStyle name="Comma 8 3 3 3" xfId="1366"/>
    <cellStyle name="Comma 8 3 4" xfId="673"/>
    <cellStyle name="Comma 8 3 4 2" xfId="1622"/>
    <cellStyle name="Comma 8 3 5" xfId="1103"/>
    <cellStyle name="Comma 8 3 6" xfId="2071"/>
    <cellStyle name="Comma 8 3 7" xfId="2219"/>
    <cellStyle name="Comma 8 3 8" xfId="2361"/>
    <cellStyle name="Comma 8 4" xfId="59"/>
    <cellStyle name="Comma 8 4 2" xfId="225"/>
    <cellStyle name="Comma 8 4 2 2" xfId="516"/>
    <cellStyle name="Comma 8 4 2 2 2" xfId="1054"/>
    <cellStyle name="Comma 8 4 2 2 2 2" xfId="1984"/>
    <cellStyle name="Comma 8 4 2 2 3" xfId="1493"/>
    <cellStyle name="Comma 8 4 2 3" xfId="800"/>
    <cellStyle name="Comma 8 4 2 3 2" xfId="1749"/>
    <cellStyle name="Comma 8 4 2 4" xfId="1230"/>
    <cellStyle name="Comma 8 4 2 5" xfId="2125"/>
    <cellStyle name="Comma 8 4 2 6" xfId="2269"/>
    <cellStyle name="Comma 8 4 2 7" xfId="2411"/>
    <cellStyle name="Comma 8 4 3" xfId="393"/>
    <cellStyle name="Comma 8 4 3 2" xfId="962"/>
    <cellStyle name="Comma 8 4 3 2 2" xfId="1907"/>
    <cellStyle name="Comma 8 4 3 3" xfId="1371"/>
    <cellStyle name="Comma 8 4 4" xfId="678"/>
    <cellStyle name="Comma 8 4 4 2" xfId="1627"/>
    <cellStyle name="Comma 8 4 5" xfId="1108"/>
    <cellStyle name="Comma 8 4 6" xfId="2072"/>
    <cellStyle name="Comma 8 4 7" xfId="2220"/>
    <cellStyle name="Comma 8 4 8" xfId="2362"/>
    <cellStyle name="Comma 8 5" xfId="115"/>
    <cellStyle name="Comma 8 5 2" xfId="268"/>
    <cellStyle name="Comma 8 5 2 2" xfId="557"/>
    <cellStyle name="Comma 8 5 2 2 2" xfId="1534"/>
    <cellStyle name="Comma 8 5 2 3" xfId="841"/>
    <cellStyle name="Comma 8 5 2 3 2" xfId="1790"/>
    <cellStyle name="Comma 8 5 2 4" xfId="1271"/>
    <cellStyle name="Comma 8 5 3" xfId="434"/>
    <cellStyle name="Comma 8 5 3 2" xfId="1051"/>
    <cellStyle name="Comma 8 5 3 3" xfId="1412"/>
    <cellStyle name="Comma 8 5 4" xfId="719"/>
    <cellStyle name="Comma 8 5 4 2" xfId="1668"/>
    <cellStyle name="Comma 8 5 5" xfId="1149"/>
    <cellStyle name="Comma 8 6" xfId="157"/>
    <cellStyle name="Comma 8 6 2" xfId="289"/>
    <cellStyle name="Comma 8 6 2 2" xfId="578"/>
    <cellStyle name="Comma 8 6 2 2 2" xfId="1555"/>
    <cellStyle name="Comma 8 6 2 3" xfId="862"/>
    <cellStyle name="Comma 8 6 2 3 2" xfId="1811"/>
    <cellStyle name="Comma 8 6 2 4" xfId="1292"/>
    <cellStyle name="Comma 8 6 3" xfId="455"/>
    <cellStyle name="Comma 8 6 3 2" xfId="974"/>
    <cellStyle name="Comma 8 6 3 2 2" xfId="1918"/>
    <cellStyle name="Comma 8 6 3 3" xfId="1433"/>
    <cellStyle name="Comma 8 6 4" xfId="740"/>
    <cellStyle name="Comma 8 6 4 2" xfId="1689"/>
    <cellStyle name="Comma 8 6 5" xfId="1170"/>
    <cellStyle name="Comma 8 6 6" xfId="2126"/>
    <cellStyle name="Comma 8 6 7" xfId="2270"/>
    <cellStyle name="Comma 8 6 8" xfId="2412"/>
    <cellStyle name="Comma 8 7" xfId="954"/>
    <cellStyle name="Comma 8 7 2" xfId="1901"/>
    <cellStyle name="Comma 8 8" xfId="2017"/>
    <cellStyle name="Comma 8 9" xfId="2166"/>
    <cellStyle name="Comma 9" xfId="52"/>
    <cellStyle name="Comma 9 10" xfId="2309"/>
    <cellStyle name="Comma 9 2" xfId="56"/>
    <cellStyle name="Comma 9 2 2" xfId="207"/>
    <cellStyle name="Comma 9 2 2 2" xfId="335"/>
    <cellStyle name="Comma 9 2 2 2 2" xfId="624"/>
    <cellStyle name="Comma 9 2 2 2 2 2" xfId="1601"/>
    <cellStyle name="Comma 9 2 2 2 3" xfId="908"/>
    <cellStyle name="Comma 9 2 2 2 3 2" xfId="1857"/>
    <cellStyle name="Comma 9 2 2 2 4" xfId="1338"/>
    <cellStyle name="Comma 9 2 2 3" xfId="502"/>
    <cellStyle name="Comma 9 2 2 3 2" xfId="1056"/>
    <cellStyle name="Comma 9 2 2 3 2 2" xfId="1986"/>
    <cellStyle name="Comma 9 2 2 3 3" xfId="1479"/>
    <cellStyle name="Comma 9 2 2 4" xfId="786"/>
    <cellStyle name="Comma 9 2 2 4 2" xfId="1735"/>
    <cellStyle name="Comma 9 2 2 5" xfId="1216"/>
    <cellStyle name="Comma 9 2 2 6" xfId="2074"/>
    <cellStyle name="Comma 9 2 2 7" xfId="2222"/>
    <cellStyle name="Comma 9 2 2 8" xfId="2364"/>
    <cellStyle name="Comma 9 2 3" xfId="222"/>
    <cellStyle name="Comma 9 2 3 2" xfId="513"/>
    <cellStyle name="Comma 9 2 3 2 2" xfId="1021"/>
    <cellStyle name="Comma 9 2 3 2 2 2" xfId="1964"/>
    <cellStyle name="Comma 9 2 3 2 3" xfId="1490"/>
    <cellStyle name="Comma 9 2 3 3" xfId="797"/>
    <cellStyle name="Comma 9 2 3 3 2" xfId="1746"/>
    <cellStyle name="Comma 9 2 3 4" xfId="1227"/>
    <cellStyle name="Comma 9 2 3 5" xfId="2127"/>
    <cellStyle name="Comma 9 2 3 6" xfId="2271"/>
    <cellStyle name="Comma 9 2 3 7" xfId="2413"/>
    <cellStyle name="Comma 9 2 4" xfId="390"/>
    <cellStyle name="Comma 9 2 4 2" xfId="963"/>
    <cellStyle name="Comma 9 2 4 2 2" xfId="1908"/>
    <cellStyle name="Comma 9 2 4 3" xfId="1368"/>
    <cellStyle name="Comma 9 2 5" xfId="675"/>
    <cellStyle name="Comma 9 2 5 2" xfId="1624"/>
    <cellStyle name="Comma 9 2 6" xfId="1105"/>
    <cellStyle name="Comma 9 2 7" xfId="2073"/>
    <cellStyle name="Comma 9 2 8" xfId="2221"/>
    <cellStyle name="Comma 9 2 9" xfId="2363"/>
    <cellStyle name="Comma 9 3" xfId="179"/>
    <cellStyle name="Comma 9 3 2" xfId="309"/>
    <cellStyle name="Comma 9 3 2 2" xfId="598"/>
    <cellStyle name="Comma 9 3 2 2 2" xfId="1575"/>
    <cellStyle name="Comma 9 3 2 3" xfId="882"/>
    <cellStyle name="Comma 9 3 2 3 2" xfId="1831"/>
    <cellStyle name="Comma 9 3 2 4" xfId="1312"/>
    <cellStyle name="Comma 9 3 3" xfId="475"/>
    <cellStyle name="Comma 9 3 3 2" xfId="1055"/>
    <cellStyle name="Comma 9 3 3 2 2" xfId="1985"/>
    <cellStyle name="Comma 9 3 3 3" xfId="1453"/>
    <cellStyle name="Comma 9 3 4" xfId="760"/>
    <cellStyle name="Comma 9 3 4 2" xfId="1709"/>
    <cellStyle name="Comma 9 3 5" xfId="1190"/>
    <cellStyle name="Comma 9 3 6" xfId="2075"/>
    <cellStyle name="Comma 9 3 7" xfId="2223"/>
    <cellStyle name="Comma 9 3 8" xfId="2365"/>
    <cellStyle name="Comma 9 4" xfId="218"/>
    <cellStyle name="Comma 9 4 2" xfId="509"/>
    <cellStyle name="Comma 9 4 2 2" xfId="995"/>
    <cellStyle name="Comma 9 4 2 2 2" xfId="1938"/>
    <cellStyle name="Comma 9 4 2 3" xfId="1486"/>
    <cellStyle name="Comma 9 4 3" xfId="793"/>
    <cellStyle name="Comma 9 4 3 2" xfId="1742"/>
    <cellStyle name="Comma 9 4 4" xfId="1223"/>
    <cellStyle name="Comma 9 4 5" xfId="2128"/>
    <cellStyle name="Comma 9 4 6" xfId="2272"/>
    <cellStyle name="Comma 9 4 7" xfId="2414"/>
    <cellStyle name="Comma 9 5" xfId="386"/>
    <cellStyle name="Comma 9 5 2" xfId="958"/>
    <cellStyle name="Comma 9 5 2 2" xfId="1904"/>
    <cellStyle name="Comma 9 5 3" xfId="1364"/>
    <cellStyle name="Comma 9 6" xfId="671"/>
    <cellStyle name="Comma 9 6 2" xfId="1620"/>
    <cellStyle name="Comma 9 7" xfId="1101"/>
    <cellStyle name="Comma 9 8" xfId="2018"/>
    <cellStyle name="Comma 9 9" xfId="2167"/>
    <cellStyle name="Currency 10" xfId="2454"/>
    <cellStyle name="Currency 2" xfId="89"/>
    <cellStyle name="Currency 2 2" xfId="181"/>
    <cellStyle name="Currency 2 2 2" xfId="311"/>
    <cellStyle name="Currency 2 2 2 2" xfId="600"/>
    <cellStyle name="Currency 2 2 2 2 2" xfId="1577"/>
    <cellStyle name="Currency 2 2 2 3" xfId="884"/>
    <cellStyle name="Currency 2 2 2 3 2" xfId="1833"/>
    <cellStyle name="Currency 2 2 2 4" xfId="1314"/>
    <cellStyle name="Currency 2 2 3" xfId="477"/>
    <cellStyle name="Currency 2 2 3 2" xfId="1455"/>
    <cellStyle name="Currency 2 2 4" xfId="762"/>
    <cellStyle name="Currency 2 2 4 2" xfId="1711"/>
    <cellStyle name="Currency 2 2 5" xfId="1092"/>
    <cellStyle name="Currency 2 2 6" xfId="1192"/>
    <cellStyle name="Currency 2 3" xfId="997"/>
    <cellStyle name="Currency 2 3 2" xfId="1940"/>
    <cellStyle name="Currency 3" xfId="243"/>
    <cellStyle name="Currency 3 2" xfId="379"/>
    <cellStyle name="Currency 3 2 2" xfId="927"/>
    <cellStyle name="Currency 3 2 2 2" xfId="1876"/>
    <cellStyle name="Currency 3 2 3" xfId="1357"/>
    <cellStyle name="Currency 3 3" xfId="1080"/>
    <cellStyle name="Currency 3 3 2" xfId="2007"/>
    <cellStyle name="Currency 3 4" xfId="2129"/>
    <cellStyle name="Currency 3 5" xfId="2273"/>
    <cellStyle name="Currency 3 6" xfId="2415"/>
    <cellStyle name="Currency 4" xfId="362"/>
    <cellStyle name="Currency 4 2" xfId="377"/>
    <cellStyle name="Currency 4 2 2" xfId="925"/>
    <cellStyle name="Currency 4 2 2 2" xfId="1874"/>
    <cellStyle name="Currency 4 2 3" xfId="1355"/>
    <cellStyle name="Currency 4 3" xfId="1081"/>
    <cellStyle name="Currency 4 3 2" xfId="2008"/>
    <cellStyle name="Currency 4 4" xfId="916"/>
    <cellStyle name="Currency 4 4 2" xfId="1865"/>
    <cellStyle name="Currency 4 5" xfId="1346"/>
    <cellStyle name="Currency 4 6" xfId="2130"/>
    <cellStyle name="Currency 4 7" xfId="2274"/>
    <cellStyle name="Currency 4 8" xfId="2416"/>
    <cellStyle name="Currency 5" xfId="375"/>
    <cellStyle name="Currency 5 2" xfId="923"/>
    <cellStyle name="Currency 5 2 2" xfId="1872"/>
    <cellStyle name="Currency 5 3" xfId="1353"/>
    <cellStyle name="Currency 5 4" xfId="2131"/>
    <cellStyle name="Currency 5 5" xfId="2275"/>
    <cellStyle name="Currency 5 6" xfId="2417"/>
    <cellStyle name="Currency 6" xfId="929"/>
    <cellStyle name="Currency 6 2" xfId="1091"/>
    <cellStyle name="Currency 6 3" xfId="2106"/>
    <cellStyle name="Currency 6 4" xfId="2251"/>
    <cellStyle name="Currency 6 5" xfId="2393"/>
    <cellStyle name="Currency 6 6" xfId="2446"/>
    <cellStyle name="Currency 7" xfId="2011"/>
    <cellStyle name="Currency 8" xfId="2161"/>
    <cellStyle name="Currency 9" xfId="2303"/>
    <cellStyle name="Explanatory Text" xfId="640" builtinId="53" customBuiltin="1"/>
    <cellStyle name="Good" xfId="631" builtinId="26" customBuiltin="1"/>
    <cellStyle name="Heading 1" xfId="627" builtinId="16" customBuiltin="1"/>
    <cellStyle name="Heading 2" xfId="628" builtinId="17" customBuiltin="1"/>
    <cellStyle name="Heading 3" xfId="629" builtinId="18" customBuiltin="1"/>
    <cellStyle name="Heading 4" xfId="630" builtinId="19" customBuiltin="1"/>
    <cellStyle name="Input" xfId="634" builtinId="20" customBuiltin="1"/>
    <cellStyle name="Linked Cell" xfId="637" builtinId="24" customBuiltin="1"/>
    <cellStyle name="Neutral" xfId="633" builtinId="28" customBuiltin="1"/>
    <cellStyle name="Normal" xfId="0" builtinId="0"/>
    <cellStyle name="Normal - Style1" xfId="13"/>
    <cellStyle name="Normal 10" xfId="58"/>
    <cellStyle name="Normal 10 10" xfId="2311"/>
    <cellStyle name="Normal 10 2" xfId="118"/>
    <cellStyle name="Normal 10 2 2" xfId="364"/>
    <cellStyle name="Normal 10 2 2 2" xfId="1057"/>
    <cellStyle name="Normal 10 2 2 2 2" xfId="1987"/>
    <cellStyle name="Normal 10 2 2 3" xfId="917"/>
    <cellStyle name="Normal 10 2 2 3 2" xfId="1866"/>
    <cellStyle name="Normal 10 2 2 4" xfId="1347"/>
    <cellStyle name="Normal 10 2 2 5" xfId="2132"/>
    <cellStyle name="Normal 10 2 2 6" xfId="2276"/>
    <cellStyle name="Normal 10 2 2 7" xfId="2418"/>
    <cellStyle name="Normal 10 2 3" xfId="2076"/>
    <cellStyle name="Normal 10 2 4" xfId="2224"/>
    <cellStyle name="Normal 10 2 5" xfId="2366"/>
    <cellStyle name="Normal 10 3" xfId="119"/>
    <cellStyle name="Normal 10 3 2" xfId="269"/>
    <cellStyle name="Normal 10 3 2 2" xfId="558"/>
    <cellStyle name="Normal 10 3 2 2 2" xfId="1535"/>
    <cellStyle name="Normal 10 3 2 3" xfId="842"/>
    <cellStyle name="Normal 10 3 2 3 2" xfId="1791"/>
    <cellStyle name="Normal 10 3 2 4" xfId="1272"/>
    <cellStyle name="Normal 10 3 3" xfId="435"/>
    <cellStyle name="Normal 10 3 3 2" xfId="1082"/>
    <cellStyle name="Normal 10 3 3 2 2" xfId="2009"/>
    <cellStyle name="Normal 10 3 3 3" xfId="1413"/>
    <cellStyle name="Normal 10 3 4" xfId="720"/>
    <cellStyle name="Normal 10 3 4 2" xfId="1669"/>
    <cellStyle name="Normal 10 3 5" xfId="1150"/>
    <cellStyle name="Normal 10 3 6" xfId="2133"/>
    <cellStyle name="Normal 10 3 7" xfId="2277"/>
    <cellStyle name="Normal 10 3 8" xfId="2419"/>
    <cellStyle name="Normal 10 4" xfId="224"/>
    <cellStyle name="Normal 10 4 2" xfId="515"/>
    <cellStyle name="Normal 10 4 2 2" xfId="1492"/>
    <cellStyle name="Normal 10 4 3" xfId="799"/>
    <cellStyle name="Normal 10 4 3 2" xfId="1748"/>
    <cellStyle name="Normal 10 4 4" xfId="1229"/>
    <cellStyle name="Normal 10 5" xfId="392"/>
    <cellStyle name="Normal 10 5 2" xfId="1370"/>
    <cellStyle name="Normal 10 6" xfId="677"/>
    <cellStyle name="Normal 10 6 2" xfId="1626"/>
    <cellStyle name="Normal 10 7" xfId="1107"/>
    <cellStyle name="Normal 10 8" xfId="2020"/>
    <cellStyle name="Normal 10 9" xfId="2169"/>
    <cellStyle name="Normal 11" xfId="73"/>
    <cellStyle name="Normal 11 2" xfId="120"/>
    <cellStyle name="Normal 12" xfId="74"/>
    <cellStyle name="Normal 12 2" xfId="140"/>
    <cellStyle name="Normal 13" xfId="80"/>
    <cellStyle name="Normal 13 2" xfId="121"/>
    <cellStyle name="Normal 13 3" xfId="180"/>
    <cellStyle name="Normal 13 3 2" xfId="310"/>
    <cellStyle name="Normal 13 3 2 2" xfId="599"/>
    <cellStyle name="Normal 13 3 2 2 2" xfId="1576"/>
    <cellStyle name="Normal 13 3 2 3" xfId="883"/>
    <cellStyle name="Normal 13 3 2 3 2" xfId="1832"/>
    <cellStyle name="Normal 13 3 2 4" xfId="1313"/>
    <cellStyle name="Normal 13 3 3" xfId="476"/>
    <cellStyle name="Normal 13 3 3 2" xfId="996"/>
    <cellStyle name="Normal 13 3 3 2 2" xfId="1939"/>
    <cellStyle name="Normal 13 3 3 3" xfId="1454"/>
    <cellStyle name="Normal 13 3 4" xfId="761"/>
    <cellStyle name="Normal 13 3 4 2" xfId="1710"/>
    <cellStyle name="Normal 13 3 5" xfId="1191"/>
    <cellStyle name="Normal 13 3 6" xfId="2134"/>
    <cellStyle name="Normal 13 3 7" xfId="2278"/>
    <cellStyle name="Normal 13 3 8" xfId="2420"/>
    <cellStyle name="Normal 13 4" xfId="244"/>
    <cellStyle name="Normal 13 4 2" xfId="534"/>
    <cellStyle name="Normal 13 4 2 2" xfId="1077"/>
    <cellStyle name="Normal 13 4 2 2 2" xfId="2004"/>
    <cellStyle name="Normal 13 4 2 3" xfId="1511"/>
    <cellStyle name="Normal 13 4 3" xfId="818"/>
    <cellStyle name="Normal 13 4 3 2" xfId="1767"/>
    <cellStyle name="Normal 13 4 4" xfId="1248"/>
    <cellStyle name="Normal 13 4 5" xfId="2135"/>
    <cellStyle name="Normal 13 4 6" xfId="2279"/>
    <cellStyle name="Normal 13 4 7" xfId="2421"/>
    <cellStyle name="Normal 13 5" xfId="411"/>
    <cellStyle name="Normal 13 5 2" xfId="959"/>
    <cellStyle name="Normal 13 5 3" xfId="1389"/>
    <cellStyle name="Normal 13 6" xfId="696"/>
    <cellStyle name="Normal 13 6 2" xfId="1645"/>
    <cellStyle name="Normal 13 7" xfId="1126"/>
    <cellStyle name="Normal 14" xfId="82"/>
    <cellStyle name="Normal 14 2" xfId="339"/>
    <cellStyle name="Normal 15" xfId="83"/>
    <cellStyle name="Normal 15 2" xfId="340"/>
    <cellStyle name="Normal 16" xfId="84"/>
    <cellStyle name="Normal 16 2" xfId="365"/>
    <cellStyle name="Normal 16 3" xfId="966"/>
    <cellStyle name="Normal 16 3 2" xfId="1911"/>
    <cellStyle name="Normal 17" xfId="85"/>
    <cellStyle name="Normal 17 2" xfId="366"/>
    <cellStyle name="Normal 17 3" xfId="967"/>
    <cellStyle name="Normal 17 3 2" xfId="1912"/>
    <cellStyle name="Normal 18" xfId="86"/>
    <cellStyle name="Normal 18 2" xfId="367"/>
    <cellStyle name="Normal 18 3" xfId="968"/>
    <cellStyle name="Normal 18 3 2" xfId="1913"/>
    <cellStyle name="Normal 19" xfId="87"/>
    <cellStyle name="Normal 19 2" xfId="368"/>
    <cellStyle name="Normal 19 3" xfId="969"/>
    <cellStyle name="Normal 19 3 2" xfId="1914"/>
    <cellStyle name="Normal 2" xfId="4"/>
    <cellStyle name="Normal 2 10" xfId="2451"/>
    <cellStyle name="Normal 2 2" xfId="22"/>
    <cellStyle name="Normal 2 2 2" xfId="46"/>
    <cellStyle name="Normal 2 2 3" xfId="47"/>
    <cellStyle name="Normal 2 2 3 10" xfId="2016"/>
    <cellStyle name="Normal 2 2 3 11" xfId="2165"/>
    <cellStyle name="Normal 2 2 3 12" xfId="2307"/>
    <cellStyle name="Normal 2 2 3 2" xfId="55"/>
    <cellStyle name="Normal 2 2 3 2 2" xfId="188"/>
    <cellStyle name="Normal 2 2 3 2 2 2" xfId="316"/>
    <cellStyle name="Normal 2 2 3 2 2 2 2" xfId="605"/>
    <cellStyle name="Normal 2 2 3 2 2 2 2 2" xfId="1076"/>
    <cellStyle name="Normal 2 2 3 2 2 2 2 2 2" xfId="2003"/>
    <cellStyle name="Normal 2 2 3 2 2 2 2 3" xfId="1582"/>
    <cellStyle name="Normal 2 2 3 2 2 2 3" xfId="889"/>
    <cellStyle name="Normal 2 2 3 2 2 2 3 2" xfId="1838"/>
    <cellStyle name="Normal 2 2 3 2 2 2 4" xfId="1319"/>
    <cellStyle name="Normal 2 2 3 2 2 2 5" xfId="2136"/>
    <cellStyle name="Normal 2 2 3 2 2 2 6" xfId="2280"/>
    <cellStyle name="Normal 2 2 3 2 2 2 7" xfId="2422"/>
    <cellStyle name="Normal 2 2 3 2 2 3" xfId="483"/>
    <cellStyle name="Normal 2 2 3 2 2 3 2" xfId="1060"/>
    <cellStyle name="Normal 2 2 3 2 2 3 2 2" xfId="1990"/>
    <cellStyle name="Normal 2 2 3 2 2 3 3" xfId="1460"/>
    <cellStyle name="Normal 2 2 3 2 2 4" xfId="767"/>
    <cellStyle name="Normal 2 2 3 2 2 4 2" xfId="1716"/>
    <cellStyle name="Normal 2 2 3 2 2 5" xfId="1197"/>
    <cellStyle name="Normal 2 2 3 2 2 6" xfId="2043"/>
    <cellStyle name="Normal 2 2 3 2 2 7" xfId="2191"/>
    <cellStyle name="Normal 2 2 3 2 2 8" xfId="2333"/>
    <cellStyle name="Normal 2 2 3 2 3" xfId="221"/>
    <cellStyle name="Normal 2 2 3 2 3 2" xfId="512"/>
    <cellStyle name="Normal 2 2 3 2 3 2 2" xfId="1002"/>
    <cellStyle name="Normal 2 2 3 2 3 2 2 2" xfId="1945"/>
    <cellStyle name="Normal 2 2 3 2 3 2 3" xfId="1489"/>
    <cellStyle name="Normal 2 2 3 2 3 3" xfId="796"/>
    <cellStyle name="Normal 2 2 3 2 3 3 2" xfId="1745"/>
    <cellStyle name="Normal 2 2 3 2 3 4" xfId="1226"/>
    <cellStyle name="Normal 2 2 3 2 3 5" xfId="2137"/>
    <cellStyle name="Normal 2 2 3 2 3 6" xfId="2281"/>
    <cellStyle name="Normal 2 2 3 2 3 7" xfId="2423"/>
    <cellStyle name="Normal 2 2 3 2 4" xfId="389"/>
    <cellStyle name="Normal 2 2 3 2 4 2" xfId="960"/>
    <cellStyle name="Normal 2 2 3 2 4 2 2" xfId="1905"/>
    <cellStyle name="Normal 2 2 3 2 4 3" xfId="1367"/>
    <cellStyle name="Normal 2 2 3 2 5" xfId="674"/>
    <cellStyle name="Normal 2 2 3 2 5 2" xfId="1623"/>
    <cellStyle name="Normal 2 2 3 2 6" xfId="1104"/>
    <cellStyle name="Normal 2 2 3 2 7" xfId="2078"/>
    <cellStyle name="Normal 2 2 3 2 8" xfId="2225"/>
    <cellStyle name="Normal 2 2 3 2 9" xfId="2367"/>
    <cellStyle name="Normal 2 2 3 3" xfId="60"/>
    <cellStyle name="Normal 2 2 3 3 2" xfId="226"/>
    <cellStyle name="Normal 2 2 3 3 2 2" xfId="517"/>
    <cellStyle name="Normal 2 2 3 3 2 2 2" xfId="1061"/>
    <cellStyle name="Normal 2 2 3 3 2 2 2 2" xfId="1991"/>
    <cellStyle name="Normal 2 2 3 3 2 2 3" xfId="1494"/>
    <cellStyle name="Normal 2 2 3 3 2 3" xfId="801"/>
    <cellStyle name="Normal 2 2 3 3 2 3 2" xfId="1750"/>
    <cellStyle name="Normal 2 2 3 3 2 4" xfId="1231"/>
    <cellStyle name="Normal 2 2 3 3 2 5" xfId="2138"/>
    <cellStyle name="Normal 2 2 3 3 2 6" xfId="2282"/>
    <cellStyle name="Normal 2 2 3 3 2 7" xfId="2424"/>
    <cellStyle name="Normal 2 2 3 3 3" xfId="394"/>
    <cellStyle name="Normal 2 2 3 3 3 2" xfId="964"/>
    <cellStyle name="Normal 2 2 3 3 3 2 2" xfId="1909"/>
    <cellStyle name="Normal 2 2 3 3 3 3" xfId="1372"/>
    <cellStyle name="Normal 2 2 3 3 4" xfId="679"/>
    <cellStyle name="Normal 2 2 3 3 4 2" xfId="1628"/>
    <cellStyle name="Normal 2 2 3 3 5" xfId="1109"/>
    <cellStyle name="Normal 2 2 3 3 6" xfId="2079"/>
    <cellStyle name="Normal 2 2 3 3 7" xfId="2226"/>
    <cellStyle name="Normal 2 2 3 3 8" xfId="2368"/>
    <cellStyle name="Normal 2 2 3 4" xfId="141"/>
    <cellStyle name="Normal 2 2 3 4 2" xfId="285"/>
    <cellStyle name="Normal 2 2 3 4 2 2" xfId="574"/>
    <cellStyle name="Normal 2 2 3 4 2 2 2" xfId="1551"/>
    <cellStyle name="Normal 2 2 3 4 2 3" xfId="858"/>
    <cellStyle name="Normal 2 2 3 4 2 3 2" xfId="1807"/>
    <cellStyle name="Normal 2 2 3 4 2 4" xfId="1288"/>
    <cellStyle name="Normal 2 2 3 4 3" xfId="451"/>
    <cellStyle name="Normal 2 2 3 4 3 2" xfId="1059"/>
    <cellStyle name="Normal 2 2 3 4 3 2 2" xfId="1989"/>
    <cellStyle name="Normal 2 2 3 4 3 3" xfId="1429"/>
    <cellStyle name="Normal 2 2 3 4 4" xfId="736"/>
    <cellStyle name="Normal 2 2 3 4 4 2" xfId="1685"/>
    <cellStyle name="Normal 2 2 3 4 5" xfId="1166"/>
    <cellStyle name="Normal 2 2 3 4 6" xfId="2080"/>
    <cellStyle name="Normal 2 2 3 4 7" xfId="2227"/>
    <cellStyle name="Normal 2 2 3 4 8" xfId="2369"/>
    <cellStyle name="Normal 2 2 3 5" xfId="158"/>
    <cellStyle name="Normal 2 2 3 5 2" xfId="290"/>
    <cellStyle name="Normal 2 2 3 5 2 2" xfId="579"/>
    <cellStyle name="Normal 2 2 3 5 2 2 2" xfId="1556"/>
    <cellStyle name="Normal 2 2 3 5 2 3" xfId="863"/>
    <cellStyle name="Normal 2 2 3 5 2 3 2" xfId="1812"/>
    <cellStyle name="Normal 2 2 3 5 2 4" xfId="1293"/>
    <cellStyle name="Normal 2 2 3 5 3" xfId="456"/>
    <cellStyle name="Normal 2 2 3 5 3 2" xfId="975"/>
    <cellStyle name="Normal 2 2 3 5 3 2 2" xfId="1919"/>
    <cellStyle name="Normal 2 2 3 5 3 3" xfId="1434"/>
    <cellStyle name="Normal 2 2 3 5 4" xfId="741"/>
    <cellStyle name="Normal 2 2 3 5 4 2" xfId="1690"/>
    <cellStyle name="Normal 2 2 3 5 5" xfId="1171"/>
    <cellStyle name="Normal 2 2 3 5 6" xfId="2139"/>
    <cellStyle name="Normal 2 2 3 5 7" xfId="2283"/>
    <cellStyle name="Normal 2 2 3 5 8" xfId="2425"/>
    <cellStyle name="Normal 2 2 3 6" xfId="215"/>
    <cellStyle name="Normal 2 2 3 6 2" xfId="506"/>
    <cellStyle name="Normal 2 2 3 6 2 2" xfId="1483"/>
    <cellStyle name="Normal 2 2 3 6 3" xfId="790"/>
    <cellStyle name="Normal 2 2 3 6 3 2" xfId="1739"/>
    <cellStyle name="Normal 2 2 3 6 4" xfId="1220"/>
    <cellStyle name="Normal 2 2 3 7" xfId="383"/>
    <cellStyle name="Normal 2 2 3 7 2" xfId="950"/>
    <cellStyle name="Normal 2 2 3 7 2 2" xfId="1897"/>
    <cellStyle name="Normal 2 2 3 7 3" xfId="1361"/>
    <cellStyle name="Normal 2 2 3 8" xfId="668"/>
    <cellStyle name="Normal 2 2 3 8 2" xfId="1617"/>
    <cellStyle name="Normal 2 2 3 9" xfId="1098"/>
    <cellStyle name="Normal 2 2 4" xfId="102"/>
    <cellStyle name="Normal 2 2 4 2" xfId="184"/>
    <cellStyle name="Normal 2 2 4 2 2" xfId="312"/>
    <cellStyle name="Normal 2 2 4 2 2 2" xfId="601"/>
    <cellStyle name="Normal 2 2 4 2 2 2 2" xfId="1578"/>
    <cellStyle name="Normal 2 2 4 2 2 3" xfId="885"/>
    <cellStyle name="Normal 2 2 4 2 2 3 2" xfId="1834"/>
    <cellStyle name="Normal 2 2 4 2 2 4" xfId="1315"/>
    <cellStyle name="Normal 2 2 4 2 3" xfId="479"/>
    <cellStyle name="Normal 2 2 4 2 3 2" xfId="1456"/>
    <cellStyle name="Normal 2 2 4 2 4" xfId="763"/>
    <cellStyle name="Normal 2 2 4 2 4 2" xfId="1712"/>
    <cellStyle name="Normal 2 2 4 2 5" xfId="1193"/>
    <cellStyle name="Normal 2 2 4 3" xfId="257"/>
    <cellStyle name="Normal 2 2 4 3 2" xfId="547"/>
    <cellStyle name="Normal 2 2 4 3 2 2" xfId="1524"/>
    <cellStyle name="Normal 2 2 4 3 3" xfId="831"/>
    <cellStyle name="Normal 2 2 4 3 3 2" xfId="1780"/>
    <cellStyle name="Normal 2 2 4 3 4" xfId="1261"/>
    <cellStyle name="Normal 2 2 4 4" xfId="424"/>
    <cellStyle name="Normal 2 2 4 4 2" xfId="998"/>
    <cellStyle name="Normal 2 2 4 4 2 2" xfId="1941"/>
    <cellStyle name="Normal 2 2 4 4 3" xfId="1402"/>
    <cellStyle name="Normal 2 2 4 5" xfId="709"/>
    <cellStyle name="Normal 2 2 4 5 2" xfId="1658"/>
    <cellStyle name="Normal 2 2 4 6" xfId="1139"/>
    <cellStyle name="Normal 2 2 4 7" xfId="2081"/>
    <cellStyle name="Normal 2 2 4 8" xfId="2228"/>
    <cellStyle name="Normal 2 2 4 9" xfId="2370"/>
    <cellStyle name="Normal 2 2 5" xfId="145"/>
    <cellStyle name="Normal 2 2 5 2" xfId="286"/>
    <cellStyle name="Normal 2 2 5 2 2" xfId="575"/>
    <cellStyle name="Normal 2 2 5 2 2 2" xfId="1552"/>
    <cellStyle name="Normal 2 2 5 2 3" xfId="859"/>
    <cellStyle name="Normal 2 2 5 2 3 2" xfId="1808"/>
    <cellStyle name="Normal 2 2 5 2 4" xfId="1289"/>
    <cellStyle name="Normal 2 2 5 3" xfId="452"/>
    <cellStyle name="Normal 2 2 5 3 2" xfId="971"/>
    <cellStyle name="Normal 2 2 5 3 2 2" xfId="1915"/>
    <cellStyle name="Normal 2 2 5 3 3" xfId="1430"/>
    <cellStyle name="Normal 2 2 5 4" xfId="737"/>
    <cellStyle name="Normal 2 2 5 4 2" xfId="1686"/>
    <cellStyle name="Normal 2 2 5 5" xfId="1167"/>
    <cellStyle name="Normal 2 2 5 6" xfId="2140"/>
    <cellStyle name="Normal 2 2 5 7" xfId="2284"/>
    <cellStyle name="Normal 2 2 5 8" xfId="2426"/>
    <cellStyle name="Normal 2 2 6" xfId="931"/>
    <cellStyle name="Normal 2 2 6 2" xfId="1878"/>
    <cellStyle name="Normal 2 3" xfId="34"/>
    <cellStyle name="Normal 2 3 10" xfId="2305"/>
    <cellStyle name="Normal 2 3 2" xfId="103"/>
    <cellStyle name="Normal 2 3 2 2" xfId="185"/>
    <cellStyle name="Normal 2 3 2 2 2" xfId="313"/>
    <cellStyle name="Normal 2 3 2 2 2 2" xfId="602"/>
    <cellStyle name="Normal 2 3 2 2 2 2 2" xfId="1579"/>
    <cellStyle name="Normal 2 3 2 2 2 3" xfId="886"/>
    <cellStyle name="Normal 2 3 2 2 2 3 2" xfId="1835"/>
    <cellStyle name="Normal 2 3 2 2 2 4" xfId="1316"/>
    <cellStyle name="Normal 2 3 2 2 3" xfId="480"/>
    <cellStyle name="Normal 2 3 2 2 3 2" xfId="1457"/>
    <cellStyle name="Normal 2 3 2 2 4" xfId="764"/>
    <cellStyle name="Normal 2 3 2 2 4 2" xfId="1713"/>
    <cellStyle name="Normal 2 3 2 2 5" xfId="1194"/>
    <cellStyle name="Normal 2 3 2 3" xfId="258"/>
    <cellStyle name="Normal 2 3 2 3 2" xfId="548"/>
    <cellStyle name="Normal 2 3 2 3 2 2" xfId="1525"/>
    <cellStyle name="Normal 2 3 2 3 3" xfId="832"/>
    <cellStyle name="Normal 2 3 2 3 3 2" xfId="1781"/>
    <cellStyle name="Normal 2 3 2 3 4" xfId="1262"/>
    <cellStyle name="Normal 2 3 2 4" xfId="425"/>
    <cellStyle name="Normal 2 3 2 4 2" xfId="999"/>
    <cellStyle name="Normal 2 3 2 4 2 2" xfId="1942"/>
    <cellStyle name="Normal 2 3 2 4 3" xfId="1403"/>
    <cellStyle name="Normal 2 3 2 5" xfId="710"/>
    <cellStyle name="Normal 2 3 2 5 2" xfId="1659"/>
    <cellStyle name="Normal 2 3 2 6" xfId="1140"/>
    <cellStyle name="Normal 2 3 2 7" xfId="2082"/>
    <cellStyle name="Normal 2 3 2 8" xfId="2229"/>
    <cellStyle name="Normal 2 3 2 9" xfId="2371"/>
    <cellStyle name="Normal 2 3 3" xfId="150"/>
    <cellStyle name="Normal 2 3 3 2" xfId="287"/>
    <cellStyle name="Normal 2 3 3 2 2" xfId="576"/>
    <cellStyle name="Normal 2 3 3 2 2 2" xfId="1553"/>
    <cellStyle name="Normal 2 3 3 2 3" xfId="860"/>
    <cellStyle name="Normal 2 3 3 2 3 2" xfId="1809"/>
    <cellStyle name="Normal 2 3 3 2 4" xfId="1290"/>
    <cellStyle name="Normal 2 3 3 3" xfId="453"/>
    <cellStyle name="Normal 2 3 3 3 2" xfId="1062"/>
    <cellStyle name="Normal 2 3 3 3 2 2" xfId="1992"/>
    <cellStyle name="Normal 2 3 3 3 3" xfId="1431"/>
    <cellStyle name="Normal 2 3 3 4" xfId="738"/>
    <cellStyle name="Normal 2 3 3 4 2" xfId="1687"/>
    <cellStyle name="Normal 2 3 3 5" xfId="1168"/>
    <cellStyle name="Normal 2 3 3 6" xfId="2083"/>
    <cellStyle name="Normal 2 3 3 7" xfId="2230"/>
    <cellStyle name="Normal 2 3 3 8" xfId="2372"/>
    <cellStyle name="Normal 2 3 4" xfId="213"/>
    <cellStyle name="Normal 2 3 4 2" xfId="505"/>
    <cellStyle name="Normal 2 3 4 2 2" xfId="972"/>
    <cellStyle name="Normal 2 3 4 2 2 2" xfId="1916"/>
    <cellStyle name="Normal 2 3 4 2 3" xfId="1482"/>
    <cellStyle name="Normal 2 3 4 3" xfId="789"/>
    <cellStyle name="Normal 2 3 4 3 2" xfId="1738"/>
    <cellStyle name="Normal 2 3 4 4" xfId="1219"/>
    <cellStyle name="Normal 2 3 4 5" xfId="2141"/>
    <cellStyle name="Normal 2 3 4 6" xfId="2285"/>
    <cellStyle name="Normal 2 3 4 7" xfId="2427"/>
    <cellStyle name="Normal 2 3 5" xfId="382"/>
    <cellStyle name="Normal 2 3 5 2" xfId="933"/>
    <cellStyle name="Normal 2 3 5 2 2" xfId="1880"/>
    <cellStyle name="Normal 2 3 5 3" xfId="1360"/>
    <cellStyle name="Normal 2 3 6" xfId="667"/>
    <cellStyle name="Normal 2 3 6 2" xfId="1616"/>
    <cellStyle name="Normal 2 3 7" xfId="1097"/>
    <cellStyle name="Normal 2 3 8" xfId="2014"/>
    <cellStyle name="Normal 2 3 9" xfId="2163"/>
    <cellStyle name="Normal 2 4" xfId="48"/>
    <cellStyle name="Normal 2 4 2" xfId="104"/>
    <cellStyle name="Normal 2 4 2 2" xfId="201"/>
    <cellStyle name="Normal 2 4 2 2 2" xfId="329"/>
    <cellStyle name="Normal 2 4 2 2 2 2" xfId="618"/>
    <cellStyle name="Normal 2 4 2 2 2 2 2" xfId="1595"/>
    <cellStyle name="Normal 2 4 2 2 2 3" xfId="902"/>
    <cellStyle name="Normal 2 4 2 2 2 3 2" xfId="1851"/>
    <cellStyle name="Normal 2 4 2 2 2 4" xfId="1332"/>
    <cellStyle name="Normal 2 4 2 2 3" xfId="496"/>
    <cellStyle name="Normal 2 4 2 2 3 2" xfId="1473"/>
    <cellStyle name="Normal 2 4 2 2 4" xfId="780"/>
    <cellStyle name="Normal 2 4 2 2 4 2" xfId="1729"/>
    <cellStyle name="Normal 2 4 2 2 5" xfId="1210"/>
    <cellStyle name="Normal 2 4 2 3" xfId="259"/>
    <cellStyle name="Normal 2 4 2 3 2" xfId="549"/>
    <cellStyle name="Normal 2 4 2 3 2 2" xfId="1526"/>
    <cellStyle name="Normal 2 4 2 3 3" xfId="833"/>
    <cellStyle name="Normal 2 4 2 3 3 2" xfId="1782"/>
    <cellStyle name="Normal 2 4 2 3 4" xfId="1263"/>
    <cellStyle name="Normal 2 4 2 4" xfId="426"/>
    <cellStyle name="Normal 2 4 2 4 2" xfId="1015"/>
    <cellStyle name="Normal 2 4 2 4 2 2" xfId="1958"/>
    <cellStyle name="Normal 2 4 2 4 3" xfId="1404"/>
    <cellStyle name="Normal 2 4 2 5" xfId="711"/>
    <cellStyle name="Normal 2 4 2 5 2" xfId="1660"/>
    <cellStyle name="Normal 2 4 2 6" xfId="1141"/>
    <cellStyle name="Normal 2 4 2 7" xfId="2084"/>
    <cellStyle name="Normal 2 4 2 8" xfId="2231"/>
    <cellStyle name="Normal 2 4 2 9" xfId="2373"/>
    <cellStyle name="Normal 2 4 3" xfId="171"/>
    <cellStyle name="Normal 2 4 3 2" xfId="303"/>
    <cellStyle name="Normal 2 4 3 2 2" xfId="592"/>
    <cellStyle name="Normal 2 4 3 2 2 2" xfId="1569"/>
    <cellStyle name="Normal 2 4 3 2 3" xfId="876"/>
    <cellStyle name="Normal 2 4 3 2 3 2" xfId="1825"/>
    <cellStyle name="Normal 2 4 3 2 4" xfId="1306"/>
    <cellStyle name="Normal 2 4 3 3" xfId="469"/>
    <cellStyle name="Normal 2 4 3 3 2" xfId="1063"/>
    <cellStyle name="Normal 2 4 3 3 3" xfId="1447"/>
    <cellStyle name="Normal 2 4 3 4" xfId="754"/>
    <cellStyle name="Normal 2 4 3 4 2" xfId="1703"/>
    <cellStyle name="Normal 2 4 3 5" xfId="1184"/>
    <cellStyle name="Normal 2 4 4" xfId="369"/>
    <cellStyle name="Normal 2 4 4 2" xfId="988"/>
    <cellStyle name="Normal 2 4 4 2 2" xfId="1932"/>
    <cellStyle name="Normal 2 4 4 3" xfId="918"/>
    <cellStyle name="Normal 2 4 4 3 2" xfId="1867"/>
    <cellStyle name="Normal 2 4 4 4" xfId="1348"/>
    <cellStyle name="Normal 2 4 4 5" xfId="2142"/>
    <cellStyle name="Normal 2 4 4 6" xfId="2286"/>
    <cellStyle name="Normal 2 4 4 7" xfId="2428"/>
    <cellStyle name="Normal 2 4 5" xfId="934"/>
    <cellStyle name="Normal 2 4 5 2" xfId="1881"/>
    <cellStyle name="Normal 2 5" xfId="122"/>
    <cellStyle name="Normal 2 5 2" xfId="270"/>
    <cellStyle name="Normal 2 5 2 2" xfId="559"/>
    <cellStyle name="Normal 2 5 2 2 2" xfId="1058"/>
    <cellStyle name="Normal 2 5 2 2 2 2" xfId="1988"/>
    <cellStyle name="Normal 2 5 2 2 3" xfId="1536"/>
    <cellStyle name="Normal 2 5 2 3" xfId="843"/>
    <cellStyle name="Normal 2 5 2 3 2" xfId="1792"/>
    <cellStyle name="Normal 2 5 2 4" xfId="1273"/>
    <cellStyle name="Normal 2 5 2 5" xfId="2143"/>
    <cellStyle name="Normal 2 5 2 6" xfId="2287"/>
    <cellStyle name="Normal 2 5 2 7" xfId="2429"/>
    <cellStyle name="Normal 2 5 3" xfId="370"/>
    <cellStyle name="Normal 2 5 3 2" xfId="1075"/>
    <cellStyle name="Normal 2 5 3 2 2" xfId="2002"/>
    <cellStyle name="Normal 2 5 3 3" xfId="919"/>
    <cellStyle name="Normal 2 5 3 3 2" xfId="1868"/>
    <cellStyle name="Normal 2 5 3 4" xfId="1349"/>
    <cellStyle name="Normal 2 5 3 5" xfId="2144"/>
    <cellStyle name="Normal 2 5 3 6" xfId="2288"/>
    <cellStyle name="Normal 2 5 3 7" xfId="2430"/>
    <cellStyle name="Normal 2 5 4" xfId="436"/>
    <cellStyle name="Normal 2 5 4 2" xfId="953"/>
    <cellStyle name="Normal 2 5 4 2 2" xfId="1900"/>
    <cellStyle name="Normal 2 5 4 3" xfId="1414"/>
    <cellStyle name="Normal 2 5 5" xfId="721"/>
    <cellStyle name="Normal 2 5 5 2" xfId="1670"/>
    <cellStyle name="Normal 2 5 6" xfId="1151"/>
    <cellStyle name="Normal 2 5 7" xfId="2042"/>
    <cellStyle name="Normal 2 5 8" xfId="2190"/>
    <cellStyle name="Normal 2 5 9" xfId="2332"/>
    <cellStyle name="Normal 2 6" xfId="212"/>
    <cellStyle name="Normal 2 6 2" xfId="504"/>
    <cellStyle name="Normal 2 6 2 2" xfId="1481"/>
    <cellStyle name="Normal 2 6 3" xfId="788"/>
    <cellStyle name="Normal 2 6 3 2" xfId="1737"/>
    <cellStyle name="Normal 2 6 4" xfId="1218"/>
    <cellStyle name="Normal 2 7" xfId="381"/>
    <cellStyle name="Normal 2 7 2" xfId="1359"/>
    <cellStyle name="Normal 2 8" xfId="666"/>
    <cellStyle name="Normal 2 8 2" xfId="1615"/>
    <cellStyle name="Normal 2 9" xfId="1096"/>
    <cellStyle name="Normal 20" xfId="88"/>
    <cellStyle name="Normal 20 2" xfId="371"/>
    <cellStyle name="Normal 20 3" xfId="970"/>
    <cellStyle name="Normal 21" xfId="105"/>
    <cellStyle name="Normal 21 2" xfId="183"/>
    <cellStyle name="Normal 21 2 2" xfId="478"/>
    <cellStyle name="Normal 21 3" xfId="260"/>
    <cellStyle name="Normal 22" xfId="106"/>
    <cellStyle name="Normal 22 2" xfId="208"/>
    <cellStyle name="Normal 22 2 2" xfId="336"/>
    <cellStyle name="Normal 22 2 2 2" xfId="625"/>
    <cellStyle name="Normal 22 2 2 2 2" xfId="1602"/>
    <cellStyle name="Normal 22 2 2 3" xfId="909"/>
    <cellStyle name="Normal 22 2 2 3 2" xfId="1858"/>
    <cellStyle name="Normal 22 2 2 4" xfId="1339"/>
    <cellStyle name="Normal 22 2 3" xfId="503"/>
    <cellStyle name="Normal 22 2 3 2" xfId="1480"/>
    <cellStyle name="Normal 22 2 4" xfId="787"/>
    <cellStyle name="Normal 22 2 4 2" xfId="1736"/>
    <cellStyle name="Normal 22 2 5" xfId="1217"/>
    <cellStyle name="Normal 22 3" xfId="261"/>
    <cellStyle name="Normal 22 3 2" xfId="550"/>
    <cellStyle name="Normal 22 3 2 2" xfId="1527"/>
    <cellStyle name="Normal 22 3 3" xfId="834"/>
    <cellStyle name="Normal 22 3 3 2" xfId="1783"/>
    <cellStyle name="Normal 22 3 4" xfId="1264"/>
    <cellStyle name="Normal 22 4" xfId="427"/>
    <cellStyle name="Normal 22 4 2" xfId="1022"/>
    <cellStyle name="Normal 22 4 2 2" xfId="1965"/>
    <cellStyle name="Normal 22 4 3" xfId="1405"/>
    <cellStyle name="Normal 22 5" xfId="712"/>
    <cellStyle name="Normal 22 5 2" xfId="1661"/>
    <cellStyle name="Normal 22 6" xfId="1142"/>
    <cellStyle name="Normal 22 7" xfId="2040"/>
    <cellStyle name="Normal 22 8" xfId="2188"/>
    <cellStyle name="Normal 22 9" xfId="2330"/>
    <cellStyle name="Normal 23" xfId="123"/>
    <cellStyle name="Normal 23 2" xfId="271"/>
    <cellStyle name="Normal 23 2 2" xfId="560"/>
    <cellStyle name="Normal 23 2 2 2" xfId="1537"/>
    <cellStyle name="Normal 23 2 3" xfId="844"/>
    <cellStyle name="Normal 23 2 3 2" xfId="1793"/>
    <cellStyle name="Normal 23 2 4" xfId="1274"/>
    <cellStyle name="Normal 23 3" xfId="437"/>
    <cellStyle name="Normal 23 3 2" xfId="1023"/>
    <cellStyle name="Normal 23 3 3" xfId="1415"/>
    <cellStyle name="Normal 23 4" xfId="722"/>
    <cellStyle name="Normal 23 4 2" xfId="1671"/>
    <cellStyle name="Normal 23 5" xfId="1152"/>
    <cellStyle name="Normal 24" xfId="124"/>
    <cellStyle name="Normal 24 2" xfId="272"/>
    <cellStyle name="Normal 24 2 2" xfId="561"/>
    <cellStyle name="Normal 24 2 2 2" xfId="1538"/>
    <cellStyle name="Normal 24 2 3" xfId="845"/>
    <cellStyle name="Normal 24 2 3 2" xfId="1794"/>
    <cellStyle name="Normal 24 2 4" xfId="1275"/>
    <cellStyle name="Normal 24 3" xfId="438"/>
    <cellStyle name="Normal 24 3 2" xfId="1024"/>
    <cellStyle name="Normal 24 3 3" xfId="1416"/>
    <cellStyle name="Normal 24 4" xfId="723"/>
    <cellStyle name="Normal 24 4 2" xfId="1672"/>
    <cellStyle name="Normal 24 5" xfId="1153"/>
    <cellStyle name="Normal 25" xfId="144"/>
    <cellStyle name="Normal 25 2" xfId="380"/>
    <cellStyle name="Normal 25 2 2" xfId="928"/>
    <cellStyle name="Normal 25 2 2 2" xfId="1877"/>
    <cellStyle name="Normal 25 2 3" xfId="1358"/>
    <cellStyle name="Normal 25 3" xfId="1025"/>
    <cellStyle name="Normal 26" xfId="182"/>
    <cellStyle name="Normal 26 2" xfId="1026"/>
    <cellStyle name="Normal 27" xfId="210"/>
    <cellStyle name="Normal 27 2" xfId="1027"/>
    <cellStyle name="Normal 28" xfId="155"/>
    <cellStyle name="Normal 28 2" xfId="1028"/>
    <cellStyle name="Normal 29" xfId="178"/>
    <cellStyle name="Normal 29 2" xfId="1029"/>
    <cellStyle name="Normal 3" xfId="14"/>
    <cellStyle name="Normal 3 2" xfId="19"/>
    <cellStyle name="Normal 3 2 2" xfId="26"/>
    <cellStyle name="Normal 3 2 2 2" xfId="49"/>
    <cellStyle name="Normal 3 3" xfId="75"/>
    <cellStyle name="Normal 3 3 10" xfId="2324"/>
    <cellStyle name="Normal 3 3 2" xfId="107"/>
    <cellStyle name="Normal 3 3 2 2" xfId="202"/>
    <cellStyle name="Normal 3 3 2 2 2" xfId="330"/>
    <cellStyle name="Normal 3 3 2 2 2 2" xfId="619"/>
    <cellStyle name="Normal 3 3 2 2 2 2 2" xfId="1596"/>
    <cellStyle name="Normal 3 3 2 2 2 3" xfId="903"/>
    <cellStyle name="Normal 3 3 2 2 2 3 2" xfId="1852"/>
    <cellStyle name="Normal 3 3 2 2 2 4" xfId="1333"/>
    <cellStyle name="Normal 3 3 2 2 3" xfId="497"/>
    <cellStyle name="Normal 3 3 2 2 3 2" xfId="1474"/>
    <cellStyle name="Normal 3 3 2 2 4" xfId="781"/>
    <cellStyle name="Normal 3 3 2 2 4 2" xfId="1730"/>
    <cellStyle name="Normal 3 3 2 2 5" xfId="1211"/>
    <cellStyle name="Normal 3 3 2 3" xfId="262"/>
    <cellStyle name="Normal 3 3 2 3 2" xfId="551"/>
    <cellStyle name="Normal 3 3 2 3 2 2" xfId="1528"/>
    <cellStyle name="Normal 3 3 2 3 3" xfId="835"/>
    <cellStyle name="Normal 3 3 2 3 3 2" xfId="1784"/>
    <cellStyle name="Normal 3 3 2 3 4" xfId="1265"/>
    <cellStyle name="Normal 3 3 2 4" xfId="428"/>
    <cellStyle name="Normal 3 3 2 4 2" xfId="1016"/>
    <cellStyle name="Normal 3 3 2 4 2 2" xfId="1959"/>
    <cellStyle name="Normal 3 3 2 4 3" xfId="1406"/>
    <cellStyle name="Normal 3 3 2 5" xfId="713"/>
    <cellStyle name="Normal 3 3 2 5 2" xfId="1662"/>
    <cellStyle name="Normal 3 3 2 6" xfId="1143"/>
    <cellStyle name="Normal 3 3 2 7" xfId="2085"/>
    <cellStyle name="Normal 3 3 2 8" xfId="2232"/>
    <cellStyle name="Normal 3 3 2 9" xfId="2374"/>
    <cellStyle name="Normal 3 3 3" xfId="172"/>
    <cellStyle name="Normal 3 3 3 2" xfId="304"/>
    <cellStyle name="Normal 3 3 3 2 2" xfId="593"/>
    <cellStyle name="Normal 3 3 3 2 2 2" xfId="1570"/>
    <cellStyle name="Normal 3 3 3 2 3" xfId="877"/>
    <cellStyle name="Normal 3 3 3 2 3 2" xfId="1826"/>
    <cellStyle name="Normal 3 3 3 2 4" xfId="1307"/>
    <cellStyle name="Normal 3 3 3 3" xfId="470"/>
    <cellStyle name="Normal 3 3 3 3 2" xfId="1064"/>
    <cellStyle name="Normal 3 3 3 3 2 2" xfId="1993"/>
    <cellStyle name="Normal 3 3 3 3 3" xfId="1448"/>
    <cellStyle name="Normal 3 3 3 4" xfId="755"/>
    <cellStyle name="Normal 3 3 3 4 2" xfId="1704"/>
    <cellStyle name="Normal 3 3 3 5" xfId="1185"/>
    <cellStyle name="Normal 3 3 3 6" xfId="2086"/>
    <cellStyle name="Normal 3 3 3 7" xfId="2233"/>
    <cellStyle name="Normal 3 3 3 8" xfId="2375"/>
    <cellStyle name="Normal 3 3 4" xfId="239"/>
    <cellStyle name="Normal 3 3 4 2" xfId="530"/>
    <cellStyle name="Normal 3 3 4 2 2" xfId="989"/>
    <cellStyle name="Normal 3 3 4 2 2 2" xfId="1933"/>
    <cellStyle name="Normal 3 3 4 2 3" xfId="1507"/>
    <cellStyle name="Normal 3 3 4 3" xfId="814"/>
    <cellStyle name="Normal 3 3 4 3 2" xfId="1763"/>
    <cellStyle name="Normal 3 3 4 4" xfId="1244"/>
    <cellStyle name="Normal 3 3 4 5" xfId="2145"/>
    <cellStyle name="Normal 3 3 4 6" xfId="2289"/>
    <cellStyle name="Normal 3 3 4 7" xfId="2431"/>
    <cellStyle name="Normal 3 3 5" xfId="407"/>
    <cellStyle name="Normal 3 3 5 2" xfId="936"/>
    <cellStyle name="Normal 3 3 5 2 2" xfId="1883"/>
    <cellStyle name="Normal 3 3 5 3" xfId="1385"/>
    <cellStyle name="Normal 3 3 6" xfId="692"/>
    <cellStyle name="Normal 3 3 6 2" xfId="1641"/>
    <cellStyle name="Normal 3 3 7" xfId="1122"/>
    <cellStyle name="Normal 3 3 8" xfId="2034"/>
    <cellStyle name="Normal 3 3 9" xfId="2182"/>
    <cellStyle name="Normal 30" xfId="211"/>
    <cellStyle name="Normal 30 2" xfId="1030"/>
    <cellStyle name="Normal 31" xfId="174"/>
    <cellStyle name="Normal 31 2" xfId="1031"/>
    <cellStyle name="Normal 32" xfId="209"/>
    <cellStyle name="Normal 32 2" xfId="1032"/>
    <cellStyle name="Normal 33" xfId="337"/>
    <cellStyle name="Normal 33 2" xfId="1033"/>
    <cellStyle name="Normal 33 3" xfId="910"/>
    <cellStyle name="Normal 33 3 2" xfId="1859"/>
    <cellStyle name="Normal 33 4" xfId="1340"/>
    <cellStyle name="Normal 34" xfId="341"/>
    <cellStyle name="Normal 34 2" xfId="1084"/>
    <cellStyle name="Normal 35" xfId="342"/>
    <cellStyle name="Normal 35 2" xfId="1085"/>
    <cellStyle name="Normal 36" xfId="343"/>
    <cellStyle name="Normal 36 2" xfId="1086"/>
    <cellStyle name="Normal 37" xfId="344"/>
    <cellStyle name="Normal 37 2" xfId="1087"/>
    <cellStyle name="Normal 38" xfId="345"/>
    <cellStyle name="Normal 39" xfId="346"/>
    <cellStyle name="Normal 4" xfId="15"/>
    <cellStyle name="Normal 4 2" xfId="16"/>
    <cellStyle name="Normal 4 3" xfId="37"/>
    <cellStyle name="Normal 4 3 2" xfId="142"/>
    <cellStyle name="Normal 40" xfId="347"/>
    <cellStyle name="Normal 41" xfId="348"/>
    <cellStyle name="Normal 42" xfId="349"/>
    <cellStyle name="Normal 43" xfId="350"/>
    <cellStyle name="Normal 44" xfId="351"/>
    <cellStyle name="Normal 45" xfId="352"/>
    <cellStyle name="Normal 46" xfId="353"/>
    <cellStyle name="Normal 47" xfId="354"/>
    <cellStyle name="Normal 48" xfId="355"/>
    <cellStyle name="Normal 49" xfId="356"/>
    <cellStyle name="Normal 49 2" xfId="1034"/>
    <cellStyle name="Normal 49 2 2" xfId="1966"/>
    <cellStyle name="Normal 49 3" xfId="912"/>
    <cellStyle name="Normal 49 3 2" xfId="1861"/>
    <cellStyle name="Normal 49 4" xfId="1342"/>
    <cellStyle name="Normal 49 5" xfId="2087"/>
    <cellStyle name="Normal 49 6" xfId="2234"/>
    <cellStyle name="Normal 49 7" xfId="2376"/>
    <cellStyle name="Normal 5" xfId="17"/>
    <cellStyle name="Normal 5 2" xfId="76"/>
    <cellStyle name="Normal 50" xfId="357"/>
    <cellStyle name="Normal 50 2" xfId="1035"/>
    <cellStyle name="Normal 50 2 2" xfId="1967"/>
    <cellStyle name="Normal 50 3" xfId="913"/>
    <cellStyle name="Normal 50 3 2" xfId="1862"/>
    <cellStyle name="Normal 50 4" xfId="1343"/>
    <cellStyle name="Normal 50 5" xfId="2088"/>
    <cellStyle name="Normal 50 6" xfId="2235"/>
    <cellStyle name="Normal 50 7" xfId="2377"/>
    <cellStyle name="Normal 51" xfId="358"/>
    <cellStyle name="Normal 52" xfId="359"/>
    <cellStyle name="Normal 53" xfId="360"/>
    <cellStyle name="Normal 53 2" xfId="372"/>
    <cellStyle name="Normal 53 2 2" xfId="1074"/>
    <cellStyle name="Normal 53 2 2 2" xfId="2001"/>
    <cellStyle name="Normal 53 2 3" xfId="920"/>
    <cellStyle name="Normal 53 2 3 2" xfId="1869"/>
    <cellStyle name="Normal 53 2 4" xfId="1350"/>
    <cellStyle name="Normal 53 2 5" xfId="2146"/>
    <cellStyle name="Normal 53 2 6" xfId="2290"/>
    <cellStyle name="Normal 53 2 7" xfId="2432"/>
    <cellStyle name="Normal 53 3" xfId="1036"/>
    <cellStyle name="Normal 53 3 2" xfId="1968"/>
    <cellStyle name="Normal 53 4" xfId="914"/>
    <cellStyle name="Normal 53 4 2" xfId="1863"/>
    <cellStyle name="Normal 53 5" xfId="1344"/>
    <cellStyle name="Normal 53 6" xfId="2041"/>
    <cellStyle name="Normal 53 7" xfId="2189"/>
    <cellStyle name="Normal 53 8" xfId="2331"/>
    <cellStyle name="Normal 54" xfId="361"/>
    <cellStyle name="Normal 54 2" xfId="1073"/>
    <cellStyle name="Normal 54 2 2" xfId="2000"/>
    <cellStyle name="Normal 54 3" xfId="915"/>
    <cellStyle name="Normal 54 3 2" xfId="1864"/>
    <cellStyle name="Normal 54 4" xfId="1345"/>
    <cellStyle name="Normal 54 5" xfId="2089"/>
    <cellStyle name="Normal 54 6" xfId="2236"/>
    <cellStyle name="Normal 54 7" xfId="2378"/>
    <cellStyle name="Normal 55" xfId="376"/>
    <cellStyle name="Normal 55 2" xfId="1078"/>
    <cellStyle name="Normal 55 2 2" xfId="2005"/>
    <cellStyle name="Normal 55 3" xfId="924"/>
    <cellStyle name="Normal 55 3 2" xfId="1873"/>
    <cellStyle name="Normal 55 4" xfId="1354"/>
    <cellStyle name="Normal 55 5" xfId="2147"/>
    <cellStyle name="Normal 55 6" xfId="2291"/>
    <cellStyle name="Normal 55 7" xfId="2433"/>
    <cellStyle name="Normal 55 8" xfId="2452"/>
    <cellStyle name="Normal 56" xfId="930"/>
    <cellStyle name="Normal 56 2" xfId="1083"/>
    <cellStyle name="Normal 56 3" xfId="2148"/>
    <cellStyle name="Normal 56 4" xfId="2292"/>
    <cellStyle name="Normal 56 5" xfId="2434"/>
    <cellStyle name="Normal 56 6" xfId="2448"/>
    <cellStyle name="Normal 56 7" xfId="2450"/>
    <cellStyle name="Normal 57" xfId="1088"/>
    <cellStyle name="Normal 58" xfId="1094"/>
    <cellStyle name="Normal 58 2" xfId="2107"/>
    <cellStyle name="Normal 58 3" xfId="2252"/>
    <cellStyle name="Normal 58 4" xfId="2394"/>
    <cellStyle name="Normal 58 5" xfId="2447"/>
    <cellStyle name="Normal 58 6" xfId="2449"/>
    <cellStyle name="Normal 59" xfId="2010"/>
    <cellStyle name="Normal 6" xfId="21"/>
    <cellStyle name="Normal 6 2" xfId="35"/>
    <cellStyle name="Normal 6 2 2" xfId="151"/>
    <cellStyle name="Normal 6 3" xfId="40"/>
    <cellStyle name="Normal 6 3 2" xfId="108"/>
    <cellStyle name="Normal 6 3 2 2" xfId="203"/>
    <cellStyle name="Normal 6 3 2 2 2" xfId="331"/>
    <cellStyle name="Normal 6 3 2 2 2 2" xfId="620"/>
    <cellStyle name="Normal 6 3 2 2 2 2 2" xfId="1597"/>
    <cellStyle name="Normal 6 3 2 2 2 3" xfId="904"/>
    <cellStyle name="Normal 6 3 2 2 2 3 2" xfId="1853"/>
    <cellStyle name="Normal 6 3 2 2 2 4" xfId="1334"/>
    <cellStyle name="Normal 6 3 2 2 3" xfId="498"/>
    <cellStyle name="Normal 6 3 2 2 3 2" xfId="1475"/>
    <cellStyle name="Normal 6 3 2 2 4" xfId="782"/>
    <cellStyle name="Normal 6 3 2 2 4 2" xfId="1731"/>
    <cellStyle name="Normal 6 3 2 2 5" xfId="1212"/>
    <cellStyle name="Normal 6 3 2 3" xfId="263"/>
    <cellStyle name="Normal 6 3 2 3 2" xfId="552"/>
    <cellStyle name="Normal 6 3 2 3 2 2" xfId="1529"/>
    <cellStyle name="Normal 6 3 2 3 3" xfId="836"/>
    <cellStyle name="Normal 6 3 2 3 3 2" xfId="1785"/>
    <cellStyle name="Normal 6 3 2 3 4" xfId="1266"/>
    <cellStyle name="Normal 6 3 2 4" xfId="429"/>
    <cellStyle name="Normal 6 3 2 4 2" xfId="1017"/>
    <cellStyle name="Normal 6 3 2 4 2 2" xfId="1960"/>
    <cellStyle name="Normal 6 3 2 4 3" xfId="1407"/>
    <cellStyle name="Normal 6 3 2 5" xfId="714"/>
    <cellStyle name="Normal 6 3 2 5 2" xfId="1663"/>
    <cellStyle name="Normal 6 3 2 6" xfId="1144"/>
    <cellStyle name="Normal 6 3 2 7" xfId="2090"/>
    <cellStyle name="Normal 6 3 2 8" xfId="2237"/>
    <cellStyle name="Normal 6 3 2 9" xfId="2379"/>
    <cellStyle name="Normal 6 3 3" xfId="173"/>
    <cellStyle name="Normal 6 3 3 2" xfId="305"/>
    <cellStyle name="Normal 6 3 3 2 2" xfId="594"/>
    <cellStyle name="Normal 6 3 3 2 2 2" xfId="1571"/>
    <cellStyle name="Normal 6 3 3 2 3" xfId="878"/>
    <cellStyle name="Normal 6 3 3 2 3 2" xfId="1827"/>
    <cellStyle name="Normal 6 3 3 2 4" xfId="1308"/>
    <cellStyle name="Normal 6 3 3 3" xfId="471"/>
    <cellStyle name="Normal 6 3 3 3 2" xfId="1065"/>
    <cellStyle name="Normal 6 3 3 3 3" xfId="1449"/>
    <cellStyle name="Normal 6 3 3 4" xfId="756"/>
    <cellStyle name="Normal 6 3 3 4 2" xfId="1705"/>
    <cellStyle name="Normal 6 3 3 5" xfId="1186"/>
    <cellStyle name="Normal 6 3 4" xfId="373"/>
    <cellStyle name="Normal 6 3 4 2" xfId="990"/>
    <cellStyle name="Normal 6 3 4 2 2" xfId="1934"/>
    <cellStyle name="Normal 6 3 4 3" xfId="921"/>
    <cellStyle name="Normal 6 3 4 3 2" xfId="1870"/>
    <cellStyle name="Normal 6 3 4 4" xfId="1351"/>
    <cellStyle name="Normal 6 3 4 5" xfId="2149"/>
    <cellStyle name="Normal 6 3 4 6" xfId="2293"/>
    <cellStyle name="Normal 6 3 4 7" xfId="2435"/>
    <cellStyle name="Normal 6 3 5" xfId="952"/>
    <cellStyle name="Normal 6 3 5 2" xfId="1899"/>
    <cellStyle name="Normal 6 3 6" xfId="2035"/>
    <cellStyle name="Normal 6 3 7" xfId="2183"/>
    <cellStyle name="Normal 6 3 8" xfId="2325"/>
    <cellStyle name="Normal 60" xfId="2102"/>
    <cellStyle name="Normal 61" xfId="2157"/>
    <cellStyle name="Normal 62" xfId="2158"/>
    <cellStyle name="Normal 63" xfId="2156"/>
    <cellStyle name="Normal 64" xfId="2033"/>
    <cellStyle name="Normal 65" xfId="2077"/>
    <cellStyle name="Normal 66" xfId="2159"/>
    <cellStyle name="Normal 67" xfId="2122"/>
    <cellStyle name="Normal 68" xfId="2093"/>
    <cellStyle name="Normal 69" xfId="2160"/>
    <cellStyle name="Normal 7" xfId="28"/>
    <cellStyle name="Normal 7 2" xfId="152"/>
    <cellStyle name="Normal 70" xfId="2248"/>
    <cellStyle name="Normal 71" xfId="2300"/>
    <cellStyle name="Normal 72" xfId="2301"/>
    <cellStyle name="Normal 73" xfId="2302"/>
    <cellStyle name="Normal 74" xfId="2390"/>
    <cellStyle name="Normal 75" xfId="2442"/>
    <cellStyle name="Normal 76" xfId="2443"/>
    <cellStyle name="Normal 8" xfId="30"/>
    <cellStyle name="Normal 8 2" xfId="146"/>
    <cellStyle name="Normal 9" xfId="39"/>
    <cellStyle name="Normal 9 2" xfId="53"/>
    <cellStyle name="Normal 9 2 2" xfId="219"/>
    <cellStyle name="Normal 9 2 2 2" xfId="510"/>
    <cellStyle name="Normal 9 2 2 2 2" xfId="1067"/>
    <cellStyle name="Normal 9 2 2 2 2 2" xfId="1994"/>
    <cellStyle name="Normal 9 2 2 2 3" xfId="1487"/>
    <cellStyle name="Normal 9 2 2 3" xfId="794"/>
    <cellStyle name="Normal 9 2 2 3 2" xfId="1743"/>
    <cellStyle name="Normal 9 2 2 4" xfId="1224"/>
    <cellStyle name="Normal 9 2 2 5" xfId="2150"/>
    <cellStyle name="Normal 9 2 2 6" xfId="2294"/>
    <cellStyle name="Normal 9 2 2 7" xfId="2436"/>
    <cellStyle name="Normal 9 2 3" xfId="387"/>
    <cellStyle name="Normal 9 2 3 2" xfId="961"/>
    <cellStyle name="Normal 9 2 3 2 2" xfId="1906"/>
    <cellStyle name="Normal 9 2 3 3" xfId="1365"/>
    <cellStyle name="Normal 9 2 4" xfId="672"/>
    <cellStyle name="Normal 9 2 4 2" xfId="1621"/>
    <cellStyle name="Normal 9 2 5" xfId="1102"/>
    <cellStyle name="Normal 9 2 6" xfId="2091"/>
    <cellStyle name="Normal 9 2 7" xfId="2238"/>
    <cellStyle name="Normal 9 2 8" xfId="2380"/>
    <cellStyle name="Normal 9 3" xfId="57"/>
    <cellStyle name="Normal 9 3 2" xfId="223"/>
    <cellStyle name="Normal 9 3 2 2" xfId="514"/>
    <cellStyle name="Normal 9 3 2 2 2" xfId="1068"/>
    <cellStyle name="Normal 9 3 2 2 2 2" xfId="1995"/>
    <cellStyle name="Normal 9 3 2 2 3" xfId="1491"/>
    <cellStyle name="Normal 9 3 2 3" xfId="798"/>
    <cellStyle name="Normal 9 3 2 3 2" xfId="1747"/>
    <cellStyle name="Normal 9 3 2 4" xfId="1228"/>
    <cellStyle name="Normal 9 3 2 5" xfId="2151"/>
    <cellStyle name="Normal 9 3 2 6" xfId="2295"/>
    <cellStyle name="Normal 9 3 2 7" xfId="2437"/>
    <cellStyle name="Normal 9 3 3" xfId="391"/>
    <cellStyle name="Normal 9 3 3 2" xfId="965"/>
    <cellStyle name="Normal 9 3 3 2 2" xfId="1910"/>
    <cellStyle name="Normal 9 3 3 3" xfId="1369"/>
    <cellStyle name="Normal 9 3 4" xfId="676"/>
    <cellStyle name="Normal 9 3 4 2" xfId="1625"/>
    <cellStyle name="Normal 9 3 5" xfId="1106"/>
    <cellStyle name="Normal 9 3 6" xfId="2092"/>
    <cellStyle name="Normal 9 3 7" xfId="2239"/>
    <cellStyle name="Normal 9 3 8" xfId="2381"/>
    <cellStyle name="Normal 9 4" xfId="143"/>
    <cellStyle name="Normal 9 4 2" xfId="1066"/>
    <cellStyle name="Normal 9 5" xfId="214"/>
    <cellStyle name="Normal 9 5 2" xfId="991"/>
    <cellStyle name="Normal 9 6" xfId="2019"/>
    <cellStyle name="Normal 9 7" xfId="2168"/>
    <cellStyle name="Normal 9 8" xfId="2310"/>
    <cellStyle name="Normal_billed, ffs, tpl" xfId="2"/>
    <cellStyle name="Normal_Inpt summary_2" xfId="1093"/>
    <cellStyle name="Normal_prov fee mcare #s" xfId="8"/>
    <cellStyle name="Normal_Sheet1 2" xfId="38"/>
    <cellStyle name="Note 2" xfId="50"/>
    <cellStyle name="Note 2 10" xfId="2015"/>
    <cellStyle name="Note 2 11" xfId="2164"/>
    <cellStyle name="Note 2 12" xfId="2306"/>
    <cellStyle name="Note 2 2" xfId="77"/>
    <cellStyle name="Note 2 2 10" xfId="2326"/>
    <cellStyle name="Note 2 2 2" xfId="109"/>
    <cellStyle name="Note 2 2 2 2" xfId="204"/>
    <cellStyle name="Note 2 2 2 2 2" xfId="332"/>
    <cellStyle name="Note 2 2 2 2 2 2" xfId="621"/>
    <cellStyle name="Note 2 2 2 2 2 2 2" xfId="1598"/>
    <cellStyle name="Note 2 2 2 2 2 3" xfId="905"/>
    <cellStyle name="Note 2 2 2 2 2 3 2" xfId="1854"/>
    <cellStyle name="Note 2 2 2 2 2 4" xfId="1335"/>
    <cellStyle name="Note 2 2 2 2 3" xfId="499"/>
    <cellStyle name="Note 2 2 2 2 3 2" xfId="1476"/>
    <cellStyle name="Note 2 2 2 2 4" xfId="783"/>
    <cellStyle name="Note 2 2 2 2 4 2" xfId="1732"/>
    <cellStyle name="Note 2 2 2 2 5" xfId="1213"/>
    <cellStyle name="Note 2 2 2 3" xfId="264"/>
    <cellStyle name="Note 2 2 2 3 2" xfId="553"/>
    <cellStyle name="Note 2 2 2 3 2 2" xfId="1530"/>
    <cellStyle name="Note 2 2 2 3 3" xfId="837"/>
    <cellStyle name="Note 2 2 2 3 3 2" xfId="1786"/>
    <cellStyle name="Note 2 2 2 3 4" xfId="1267"/>
    <cellStyle name="Note 2 2 2 4" xfId="430"/>
    <cellStyle name="Note 2 2 2 4 2" xfId="1018"/>
    <cellStyle name="Note 2 2 2 4 2 2" xfId="1961"/>
    <cellStyle name="Note 2 2 2 4 3" xfId="1408"/>
    <cellStyle name="Note 2 2 2 5" xfId="715"/>
    <cellStyle name="Note 2 2 2 5 2" xfId="1664"/>
    <cellStyle name="Note 2 2 2 6" xfId="1145"/>
    <cellStyle name="Note 2 2 2 7" xfId="2094"/>
    <cellStyle name="Note 2 2 2 8" xfId="2240"/>
    <cellStyle name="Note 2 2 2 9" xfId="2382"/>
    <cellStyle name="Note 2 2 3" xfId="175"/>
    <cellStyle name="Note 2 2 3 2" xfId="306"/>
    <cellStyle name="Note 2 2 3 2 2" xfId="595"/>
    <cellStyle name="Note 2 2 3 2 2 2" xfId="1572"/>
    <cellStyle name="Note 2 2 3 2 3" xfId="879"/>
    <cellStyle name="Note 2 2 3 2 3 2" xfId="1828"/>
    <cellStyle name="Note 2 2 3 2 4" xfId="1309"/>
    <cellStyle name="Note 2 2 3 3" xfId="472"/>
    <cellStyle name="Note 2 2 3 3 2" xfId="1070"/>
    <cellStyle name="Note 2 2 3 3 2 2" xfId="1997"/>
    <cellStyle name="Note 2 2 3 3 3" xfId="1450"/>
    <cellStyle name="Note 2 2 3 4" xfId="757"/>
    <cellStyle name="Note 2 2 3 4 2" xfId="1706"/>
    <cellStyle name="Note 2 2 3 5" xfId="1187"/>
    <cellStyle name="Note 2 2 3 6" xfId="2095"/>
    <cellStyle name="Note 2 2 3 7" xfId="2241"/>
    <cellStyle name="Note 2 2 3 8" xfId="2383"/>
    <cellStyle name="Note 2 2 4" xfId="240"/>
    <cellStyle name="Note 2 2 4 2" xfId="531"/>
    <cellStyle name="Note 2 2 4 2 2" xfId="992"/>
    <cellStyle name="Note 2 2 4 2 2 2" xfId="1935"/>
    <cellStyle name="Note 2 2 4 2 3" xfId="1508"/>
    <cellStyle name="Note 2 2 4 3" xfId="815"/>
    <cellStyle name="Note 2 2 4 3 2" xfId="1764"/>
    <cellStyle name="Note 2 2 4 4" xfId="1245"/>
    <cellStyle name="Note 2 2 4 5" xfId="2152"/>
    <cellStyle name="Note 2 2 4 6" xfId="2296"/>
    <cellStyle name="Note 2 2 4 7" xfId="2438"/>
    <cellStyle name="Note 2 2 5" xfId="408"/>
    <cellStyle name="Note 2 2 5 2" xfId="951"/>
    <cellStyle name="Note 2 2 5 2 2" xfId="1898"/>
    <cellStyle name="Note 2 2 5 3" xfId="1386"/>
    <cellStyle name="Note 2 2 6" xfId="693"/>
    <cellStyle name="Note 2 2 6 2" xfId="1642"/>
    <cellStyle name="Note 2 2 7" xfId="1123"/>
    <cellStyle name="Note 2 2 8" xfId="2036"/>
    <cellStyle name="Note 2 2 9" xfId="2184"/>
    <cellStyle name="Note 2 3" xfId="78"/>
    <cellStyle name="Note 2 3 10" xfId="2327"/>
    <cellStyle name="Note 2 3 2" xfId="110"/>
    <cellStyle name="Note 2 3 2 2" xfId="205"/>
    <cellStyle name="Note 2 3 2 2 2" xfId="333"/>
    <cellStyle name="Note 2 3 2 2 2 2" xfId="622"/>
    <cellStyle name="Note 2 3 2 2 2 2 2" xfId="1599"/>
    <cellStyle name="Note 2 3 2 2 2 3" xfId="906"/>
    <cellStyle name="Note 2 3 2 2 2 3 2" xfId="1855"/>
    <cellStyle name="Note 2 3 2 2 2 4" xfId="1336"/>
    <cellStyle name="Note 2 3 2 2 3" xfId="500"/>
    <cellStyle name="Note 2 3 2 2 3 2" xfId="1477"/>
    <cellStyle name="Note 2 3 2 2 4" xfId="784"/>
    <cellStyle name="Note 2 3 2 2 4 2" xfId="1733"/>
    <cellStyle name="Note 2 3 2 2 5" xfId="1214"/>
    <cellStyle name="Note 2 3 2 3" xfId="265"/>
    <cellStyle name="Note 2 3 2 3 2" xfId="554"/>
    <cellStyle name="Note 2 3 2 3 2 2" xfId="1531"/>
    <cellStyle name="Note 2 3 2 3 3" xfId="838"/>
    <cellStyle name="Note 2 3 2 3 3 2" xfId="1787"/>
    <cellStyle name="Note 2 3 2 3 4" xfId="1268"/>
    <cellStyle name="Note 2 3 2 4" xfId="431"/>
    <cellStyle name="Note 2 3 2 4 2" xfId="1019"/>
    <cellStyle name="Note 2 3 2 4 2 2" xfId="1962"/>
    <cellStyle name="Note 2 3 2 4 3" xfId="1409"/>
    <cellStyle name="Note 2 3 2 5" xfId="716"/>
    <cellStyle name="Note 2 3 2 5 2" xfId="1665"/>
    <cellStyle name="Note 2 3 2 6" xfId="1146"/>
    <cellStyle name="Note 2 3 2 7" xfId="2096"/>
    <cellStyle name="Note 2 3 2 8" xfId="2242"/>
    <cellStyle name="Note 2 3 2 9" xfId="2384"/>
    <cellStyle name="Note 2 3 3" xfId="176"/>
    <cellStyle name="Note 2 3 3 2" xfId="307"/>
    <cellStyle name="Note 2 3 3 2 2" xfId="596"/>
    <cellStyle name="Note 2 3 3 2 2 2" xfId="1573"/>
    <cellStyle name="Note 2 3 3 2 3" xfId="880"/>
    <cellStyle name="Note 2 3 3 2 3 2" xfId="1829"/>
    <cellStyle name="Note 2 3 3 2 4" xfId="1310"/>
    <cellStyle name="Note 2 3 3 3" xfId="473"/>
    <cellStyle name="Note 2 3 3 3 2" xfId="1071"/>
    <cellStyle name="Note 2 3 3 3 2 2" xfId="1998"/>
    <cellStyle name="Note 2 3 3 3 3" xfId="1451"/>
    <cellStyle name="Note 2 3 3 4" xfId="758"/>
    <cellStyle name="Note 2 3 3 4 2" xfId="1707"/>
    <cellStyle name="Note 2 3 3 5" xfId="1188"/>
    <cellStyle name="Note 2 3 3 6" xfId="2097"/>
    <cellStyle name="Note 2 3 3 7" xfId="2243"/>
    <cellStyle name="Note 2 3 3 8" xfId="2385"/>
    <cellStyle name="Note 2 3 4" xfId="241"/>
    <cellStyle name="Note 2 3 4 2" xfId="532"/>
    <cellStyle name="Note 2 3 4 2 2" xfId="993"/>
    <cellStyle name="Note 2 3 4 2 2 2" xfId="1936"/>
    <cellStyle name="Note 2 3 4 2 3" xfId="1509"/>
    <cellStyle name="Note 2 3 4 3" xfId="816"/>
    <cellStyle name="Note 2 3 4 3 2" xfId="1765"/>
    <cellStyle name="Note 2 3 4 4" xfId="1246"/>
    <cellStyle name="Note 2 3 4 5" xfId="2153"/>
    <cellStyle name="Note 2 3 4 6" xfId="2297"/>
    <cellStyle name="Note 2 3 4 7" xfId="2439"/>
    <cellStyle name="Note 2 3 5" xfId="409"/>
    <cellStyle name="Note 2 3 5 2" xfId="935"/>
    <cellStyle name="Note 2 3 5 2 2" xfId="1882"/>
    <cellStyle name="Note 2 3 5 3" xfId="1387"/>
    <cellStyle name="Note 2 3 6" xfId="694"/>
    <cellStyle name="Note 2 3 6 2" xfId="1643"/>
    <cellStyle name="Note 2 3 7" xfId="1124"/>
    <cellStyle name="Note 2 3 8" xfId="2037"/>
    <cellStyle name="Note 2 3 9" xfId="2185"/>
    <cellStyle name="Note 2 4" xfId="111"/>
    <cellStyle name="Note 2 4 2" xfId="186"/>
    <cellStyle name="Note 2 4 2 2" xfId="314"/>
    <cellStyle name="Note 2 4 2 2 2" xfId="603"/>
    <cellStyle name="Note 2 4 2 2 2 2" xfId="1580"/>
    <cellStyle name="Note 2 4 2 2 3" xfId="887"/>
    <cellStyle name="Note 2 4 2 2 3 2" xfId="1836"/>
    <cellStyle name="Note 2 4 2 2 4" xfId="1317"/>
    <cellStyle name="Note 2 4 2 3" xfId="481"/>
    <cellStyle name="Note 2 4 2 3 2" xfId="1458"/>
    <cellStyle name="Note 2 4 2 4" xfId="765"/>
    <cellStyle name="Note 2 4 2 4 2" xfId="1714"/>
    <cellStyle name="Note 2 4 2 5" xfId="1195"/>
    <cellStyle name="Note 2 4 3" xfId="266"/>
    <cellStyle name="Note 2 4 3 2" xfId="555"/>
    <cellStyle name="Note 2 4 3 2 2" xfId="1532"/>
    <cellStyle name="Note 2 4 3 3" xfId="839"/>
    <cellStyle name="Note 2 4 3 3 2" xfId="1788"/>
    <cellStyle name="Note 2 4 3 4" xfId="1269"/>
    <cellStyle name="Note 2 4 4" xfId="432"/>
    <cellStyle name="Note 2 4 4 2" xfId="1000"/>
    <cellStyle name="Note 2 4 4 2 2" xfId="1943"/>
    <cellStyle name="Note 2 4 4 3" xfId="1410"/>
    <cellStyle name="Note 2 4 5" xfId="717"/>
    <cellStyle name="Note 2 4 5 2" xfId="1666"/>
    <cellStyle name="Note 2 4 6" xfId="1147"/>
    <cellStyle name="Note 2 4 7" xfId="2098"/>
    <cellStyle name="Note 2 4 8" xfId="2244"/>
    <cellStyle name="Note 2 4 9" xfId="2386"/>
    <cellStyle name="Note 2 5" xfId="153"/>
    <cellStyle name="Note 2 5 2" xfId="288"/>
    <cellStyle name="Note 2 5 2 2" xfId="577"/>
    <cellStyle name="Note 2 5 2 2 2" xfId="1554"/>
    <cellStyle name="Note 2 5 2 3" xfId="861"/>
    <cellStyle name="Note 2 5 2 3 2" xfId="1810"/>
    <cellStyle name="Note 2 5 2 4" xfId="1291"/>
    <cellStyle name="Note 2 5 3" xfId="454"/>
    <cellStyle name="Note 2 5 3 2" xfId="1069"/>
    <cellStyle name="Note 2 5 3 2 2" xfId="1996"/>
    <cellStyle name="Note 2 5 3 3" xfId="1432"/>
    <cellStyle name="Note 2 5 4" xfId="739"/>
    <cellStyle name="Note 2 5 4 2" xfId="1688"/>
    <cellStyle name="Note 2 5 5" xfId="1169"/>
    <cellStyle name="Note 2 5 6" xfId="2099"/>
    <cellStyle name="Note 2 5 7" xfId="2245"/>
    <cellStyle name="Note 2 5 8" xfId="2387"/>
    <cellStyle name="Note 2 6" xfId="216"/>
    <cellStyle name="Note 2 6 2" xfId="507"/>
    <cellStyle name="Note 2 6 2 2" xfId="973"/>
    <cellStyle name="Note 2 6 2 2 2" xfId="1917"/>
    <cellStyle name="Note 2 6 2 3" xfId="1484"/>
    <cellStyle name="Note 2 6 3" xfId="791"/>
    <cellStyle name="Note 2 6 3 2" xfId="1740"/>
    <cellStyle name="Note 2 6 4" xfId="1221"/>
    <cellStyle name="Note 2 6 5" xfId="2154"/>
    <cellStyle name="Note 2 6 6" xfId="2298"/>
    <cellStyle name="Note 2 6 7" xfId="2440"/>
    <cellStyle name="Note 2 7" xfId="384"/>
    <cellStyle name="Note 2 7 2" xfId="932"/>
    <cellStyle name="Note 2 7 2 2" xfId="1879"/>
    <cellStyle name="Note 2 7 3" xfId="1362"/>
    <cellStyle name="Note 2 8" xfId="669"/>
    <cellStyle name="Note 2 8 2" xfId="1618"/>
    <cellStyle name="Note 2 9" xfId="1099"/>
    <cellStyle name="Note 3" xfId="79"/>
    <cellStyle name="Note 3 10" xfId="2328"/>
    <cellStyle name="Note 3 2" xfId="112"/>
    <cellStyle name="Note 3 2 2" xfId="206"/>
    <cellStyle name="Note 3 2 2 2" xfId="334"/>
    <cellStyle name="Note 3 2 2 2 2" xfId="623"/>
    <cellStyle name="Note 3 2 2 2 2 2" xfId="1600"/>
    <cellStyle name="Note 3 2 2 2 3" xfId="907"/>
    <cellStyle name="Note 3 2 2 2 3 2" xfId="1856"/>
    <cellStyle name="Note 3 2 2 2 4" xfId="1337"/>
    <cellStyle name="Note 3 2 2 3" xfId="501"/>
    <cellStyle name="Note 3 2 2 3 2" xfId="1478"/>
    <cellStyle name="Note 3 2 2 4" xfId="785"/>
    <cellStyle name="Note 3 2 2 4 2" xfId="1734"/>
    <cellStyle name="Note 3 2 2 5" xfId="1215"/>
    <cellStyle name="Note 3 2 3" xfId="267"/>
    <cellStyle name="Note 3 2 3 2" xfId="556"/>
    <cellStyle name="Note 3 2 3 2 2" xfId="1533"/>
    <cellStyle name="Note 3 2 3 3" xfId="840"/>
    <cellStyle name="Note 3 2 3 3 2" xfId="1789"/>
    <cellStyle name="Note 3 2 3 4" xfId="1270"/>
    <cellStyle name="Note 3 2 4" xfId="433"/>
    <cellStyle name="Note 3 2 4 2" xfId="1020"/>
    <cellStyle name="Note 3 2 4 2 2" xfId="1963"/>
    <cellStyle name="Note 3 2 4 3" xfId="1411"/>
    <cellStyle name="Note 3 2 5" xfId="718"/>
    <cellStyle name="Note 3 2 5 2" xfId="1667"/>
    <cellStyle name="Note 3 2 6" xfId="1148"/>
    <cellStyle name="Note 3 2 7" xfId="2100"/>
    <cellStyle name="Note 3 2 8" xfId="2246"/>
    <cellStyle name="Note 3 2 9" xfId="2388"/>
    <cellStyle name="Note 3 3" xfId="177"/>
    <cellStyle name="Note 3 3 2" xfId="308"/>
    <cellStyle name="Note 3 3 2 2" xfId="597"/>
    <cellStyle name="Note 3 3 2 2 2" xfId="1574"/>
    <cellStyle name="Note 3 3 2 3" xfId="881"/>
    <cellStyle name="Note 3 3 2 3 2" xfId="1830"/>
    <cellStyle name="Note 3 3 2 4" xfId="1311"/>
    <cellStyle name="Note 3 3 3" xfId="474"/>
    <cellStyle name="Note 3 3 3 2" xfId="1072"/>
    <cellStyle name="Note 3 3 3 2 2" xfId="1999"/>
    <cellStyle name="Note 3 3 3 3" xfId="1452"/>
    <cellStyle name="Note 3 3 4" xfId="759"/>
    <cellStyle name="Note 3 3 4 2" xfId="1708"/>
    <cellStyle name="Note 3 3 5" xfId="1189"/>
    <cellStyle name="Note 3 3 6" xfId="2101"/>
    <cellStyle name="Note 3 3 7" xfId="2247"/>
    <cellStyle name="Note 3 3 8" xfId="2389"/>
    <cellStyle name="Note 3 4" xfId="242"/>
    <cellStyle name="Note 3 4 2" xfId="533"/>
    <cellStyle name="Note 3 4 2 2" xfId="994"/>
    <cellStyle name="Note 3 4 2 2 2" xfId="1937"/>
    <cellStyle name="Note 3 4 2 3" xfId="1510"/>
    <cellStyle name="Note 3 4 3" xfId="817"/>
    <cellStyle name="Note 3 4 3 2" xfId="1766"/>
    <cellStyle name="Note 3 4 4" xfId="1247"/>
    <cellStyle name="Note 3 4 5" xfId="2155"/>
    <cellStyle name="Note 3 4 6" xfId="2299"/>
    <cellStyle name="Note 3 4 7" xfId="2441"/>
    <cellStyle name="Note 3 5" xfId="410"/>
    <cellStyle name="Note 3 5 2" xfId="937"/>
    <cellStyle name="Note 3 5 2 2" xfId="1884"/>
    <cellStyle name="Note 3 5 3" xfId="1388"/>
    <cellStyle name="Note 3 6" xfId="695"/>
    <cellStyle name="Note 3 6 2" xfId="1644"/>
    <cellStyle name="Note 3 7" xfId="1125"/>
    <cellStyle name="Note 3 8" xfId="2038"/>
    <cellStyle name="Note 3 9" xfId="2186"/>
    <cellStyle name="Output" xfId="635" builtinId="21" customBuiltin="1"/>
    <cellStyle name="Percent" xfId="5" builtinId="5"/>
    <cellStyle name="Percent 10" xfId="2012"/>
    <cellStyle name="Percent 11" xfId="2162"/>
    <cellStyle name="Percent 12" xfId="2304"/>
    <cellStyle name="Percent 2" xfId="9"/>
    <cellStyle name="Percent 2 2" xfId="125"/>
    <cellStyle name="Percent 2 3" xfId="126"/>
    <cellStyle name="Percent 2 4" xfId="2013"/>
    <cellStyle name="Percent 3" xfId="23"/>
    <cellStyle name="Percent 3 2" xfId="154"/>
    <cellStyle name="Percent 4" xfId="24"/>
    <cellStyle name="Percent 5" xfId="29"/>
    <cellStyle name="Percent 5 2" xfId="113"/>
    <cellStyle name="Percent 6" xfId="32"/>
    <cellStyle name="Percent 6 2" xfId="156"/>
    <cellStyle name="Percent 7" xfId="41"/>
    <cellStyle name="Percent 8" xfId="127"/>
    <cellStyle name="Percent 9" xfId="1089"/>
    <cellStyle name="Percent 9 2" xfId="2103"/>
    <cellStyle name="Percent 9 3" xfId="2249"/>
    <cellStyle name="Percent 9 4" xfId="2391"/>
    <cellStyle name="Percent 9 5" xfId="2444"/>
    <cellStyle name="Title" xfId="626" builtinId="15" customBuiltin="1"/>
    <cellStyle name="Total" xfId="641" builtinId="25" customBuiltin="1"/>
    <cellStyle name="Warning Text" xfId="639" builtinId="11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workbookViewId="0">
      <pane xSplit="2" ySplit="1" topLeftCell="C2" activePane="bottomRight" state="frozen"/>
      <selection activeCell="V39" sqref="V39"/>
      <selection pane="topRight" activeCell="V39" sqref="V39"/>
      <selection pane="bottomLeft" activeCell="V39" sqref="V39"/>
      <selection pane="bottomRight"/>
    </sheetView>
  </sheetViews>
  <sheetFormatPr defaultRowHeight="15" x14ac:dyDescent="0.25"/>
  <cols>
    <col min="1" max="1" width="11.7109375" style="82" bestFit="1" customWidth="1"/>
    <col min="2" max="2" width="47.7109375" style="82" bestFit="1" customWidth="1"/>
    <col min="3" max="3" width="7.85546875" style="82" customWidth="1"/>
    <col min="4" max="4" width="2.7109375" style="81" customWidth="1"/>
    <col min="5" max="5" width="8" style="82" bestFit="1" customWidth="1"/>
    <col min="6" max="6" width="15.28515625" style="82" bestFit="1" customWidth="1"/>
    <col min="7" max="7" width="13.5703125" style="82" bestFit="1" customWidth="1"/>
    <col min="8" max="8" width="15.28515625" style="82" bestFit="1" customWidth="1"/>
    <col min="9" max="9" width="13.5703125" style="82" bestFit="1" customWidth="1"/>
    <col min="10" max="10" width="15.28515625" style="82" bestFit="1" customWidth="1"/>
    <col min="11" max="11" width="13.5703125" style="82" bestFit="1" customWidth="1"/>
    <col min="12" max="12" width="15.28515625" style="82" bestFit="1" customWidth="1"/>
    <col min="13" max="13" width="13.5703125" style="82" customWidth="1"/>
    <col min="14" max="14" width="14.28515625" style="82" bestFit="1" customWidth="1"/>
    <col min="15" max="15" width="13.5703125" style="82" bestFit="1" customWidth="1"/>
    <col min="16" max="16" width="15.28515625" style="82" bestFit="1" customWidth="1"/>
    <col min="17" max="17" width="2.7109375" style="81" customWidth="1"/>
    <col min="18" max="18" width="14.28515625" style="82" bestFit="1" customWidth="1"/>
    <col min="19" max="19" width="13.5703125" style="82" bestFit="1" customWidth="1"/>
    <col min="20" max="20" width="14.5703125" style="82" bestFit="1" customWidth="1"/>
    <col min="21" max="21" width="2.7109375" style="81" customWidth="1"/>
    <col min="22" max="22" width="14.28515625" style="82" bestFit="1" customWidth="1"/>
    <col min="23" max="23" width="13.5703125" style="82" bestFit="1" customWidth="1"/>
    <col min="24" max="24" width="15.28515625" style="82" bestFit="1" customWidth="1"/>
    <col min="25" max="25" width="2.7109375" style="81" customWidth="1"/>
    <col min="26" max="26" width="8.140625" style="82" bestFit="1" customWidth="1"/>
    <col min="27" max="27" width="14.5703125" style="82" bestFit="1" customWidth="1"/>
    <col min="28" max="28" width="13.5703125" style="82" bestFit="1" customWidth="1"/>
    <col min="29" max="29" width="14.5703125" style="82" bestFit="1" customWidth="1"/>
    <col min="30" max="30" width="13.5703125" style="82" bestFit="1" customWidth="1"/>
    <col min="31" max="31" width="14.5703125" style="82" bestFit="1" customWidth="1"/>
    <col min="32" max="32" width="2.7109375" style="81" customWidth="1"/>
    <col min="33" max="33" width="12.85546875" style="82" bestFit="1" customWidth="1"/>
    <col min="34" max="34" width="12.7109375" style="82" bestFit="1" customWidth="1"/>
    <col min="35" max="35" width="12.42578125" style="82" bestFit="1" customWidth="1"/>
    <col min="36" max="36" width="2.7109375" style="81" customWidth="1"/>
    <col min="37" max="37" width="11.85546875" style="81" bestFit="1" customWidth="1"/>
    <col min="38" max="16384" width="9.140625" style="82"/>
  </cols>
  <sheetData>
    <row r="1" spans="1:35" ht="51.75" x14ac:dyDescent="0.25">
      <c r="A1" s="1" t="s">
        <v>75</v>
      </c>
      <c r="B1" s="68" t="s">
        <v>76</v>
      </c>
      <c r="C1" s="68" t="s">
        <v>84</v>
      </c>
      <c r="D1" s="94"/>
      <c r="E1" s="78" t="s">
        <v>154</v>
      </c>
      <c r="F1" s="79" t="s">
        <v>87</v>
      </c>
      <c r="G1" s="79" t="s">
        <v>90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80" t="s">
        <v>163</v>
      </c>
      <c r="Q1" s="94"/>
      <c r="R1" s="79" t="s">
        <v>164</v>
      </c>
      <c r="S1" s="79" t="s">
        <v>165</v>
      </c>
      <c r="T1" s="80" t="s">
        <v>166</v>
      </c>
      <c r="U1" s="94"/>
      <c r="V1" s="79" t="s">
        <v>167</v>
      </c>
      <c r="W1" s="79" t="s">
        <v>168</v>
      </c>
      <c r="X1" s="80" t="s">
        <v>169</v>
      </c>
      <c r="Z1" s="78" t="s">
        <v>170</v>
      </c>
      <c r="AA1" s="79" t="s">
        <v>87</v>
      </c>
      <c r="AB1" s="79" t="s">
        <v>90</v>
      </c>
      <c r="AC1" s="79" t="s">
        <v>171</v>
      </c>
      <c r="AD1" s="79" t="s">
        <v>172</v>
      </c>
      <c r="AE1" s="80" t="s">
        <v>173</v>
      </c>
      <c r="AG1" s="79" t="s">
        <v>174</v>
      </c>
      <c r="AH1" s="79" t="s">
        <v>175</v>
      </c>
      <c r="AI1" s="80" t="s">
        <v>176</v>
      </c>
    </row>
    <row r="2" spans="1:35" x14ac:dyDescent="0.25">
      <c r="A2" s="57" t="s">
        <v>104</v>
      </c>
      <c r="B2" s="67" t="s">
        <v>134</v>
      </c>
      <c r="C2" s="67">
        <v>1</v>
      </c>
      <c r="D2" s="67"/>
      <c r="E2" s="78"/>
      <c r="F2" s="83">
        <v>6800605</v>
      </c>
      <c r="G2" s="84">
        <v>1228670</v>
      </c>
      <c r="H2" s="83">
        <v>6750660</v>
      </c>
      <c r="I2" s="84">
        <v>1252746</v>
      </c>
      <c r="J2" s="83">
        <v>6744127</v>
      </c>
      <c r="K2" s="84">
        <v>1254098</v>
      </c>
      <c r="L2" s="83">
        <v>6749080</v>
      </c>
      <c r="M2" s="84">
        <v>1250194</v>
      </c>
      <c r="N2" s="85">
        <f>ROUND(F2*23.6%,2)</f>
        <v>1604942.78</v>
      </c>
      <c r="O2" s="85">
        <f>ROUND(G2*23.6%,2)</f>
        <v>289966.12</v>
      </c>
      <c r="P2" s="86">
        <f t="shared" ref="P2:P65" si="0">N2+O2</f>
        <v>1894908.9</v>
      </c>
      <c r="Q2" s="67"/>
      <c r="R2" s="85">
        <f t="shared" ref="R2:S8" si="1">ROUND(F2*25%,2)-(ROUND(F2*23.6%,2)-ROUND(H2*23.6%,2))</f>
        <v>1688364.23</v>
      </c>
      <c r="S2" s="85">
        <f t="shared" si="1"/>
        <v>312849.44</v>
      </c>
      <c r="T2" s="86">
        <f>R2+S2</f>
        <v>2001213.67</v>
      </c>
      <c r="U2" s="67"/>
      <c r="V2" s="85">
        <f t="shared" ref="V2:V29" si="2">ROUND(J2*25%,2)+(J2*23.6%)+(J2*25%)-N2-R2</f>
        <v>1670370.4619999998</v>
      </c>
      <c r="W2" s="85">
        <f t="shared" ref="W2:W29" si="3">ROUND(K2*25%,2)+(K2*23.6%)+(K2*25%)-O2-S2</f>
        <v>320200.56800000003</v>
      </c>
      <c r="X2" s="86">
        <v>1990571.0299999998</v>
      </c>
      <c r="Z2" s="78"/>
      <c r="AA2" s="83">
        <v>7513970</v>
      </c>
      <c r="AB2" s="84">
        <v>1387805</v>
      </c>
      <c r="AC2" s="85">
        <f t="shared" ref="AC2:AC29" si="4">ROUND(L2*23.6%,2)+(L2*25%)+(L2*25%)-N2-R2-V2+ROUND(AA2*25%,2)</f>
        <v>1882137.9079999998</v>
      </c>
      <c r="AD2" s="85">
        <f t="shared" ref="AD2:AD29" si="5">ROUND(M2*23.6%,2)+(M2*25%)+(M2*25%)-O2-S2-W2+ROUND(AB2*25%,2)</f>
        <v>344077.902</v>
      </c>
      <c r="AE2" s="86">
        <f>AC2+AD2</f>
        <v>2226215.8099999996</v>
      </c>
      <c r="AG2" s="85">
        <f t="shared" ref="AG2:AH8" si="6">ROUND(AA2*1.4%,2)</f>
        <v>105195.58</v>
      </c>
      <c r="AH2" s="85">
        <f t="shared" si="6"/>
        <v>19429.27</v>
      </c>
      <c r="AI2" s="86">
        <f>AG2+AH2</f>
        <v>124624.85</v>
      </c>
    </row>
    <row r="3" spans="1:35" x14ac:dyDescent="0.25">
      <c r="A3" s="53" t="s">
        <v>28</v>
      </c>
      <c r="B3" s="67" t="s">
        <v>131</v>
      </c>
      <c r="C3" s="67">
        <v>1</v>
      </c>
      <c r="D3" s="67"/>
      <c r="E3" s="87"/>
      <c r="F3" s="83">
        <v>5309764</v>
      </c>
      <c r="G3" s="84">
        <v>1702318</v>
      </c>
      <c r="H3" s="83">
        <v>5270768</v>
      </c>
      <c r="I3" s="84">
        <v>1735675</v>
      </c>
      <c r="J3" s="83">
        <v>5265667</v>
      </c>
      <c r="K3" s="84">
        <v>1737548</v>
      </c>
      <c r="L3" s="83">
        <v>5269534</v>
      </c>
      <c r="M3" s="84">
        <v>1732139</v>
      </c>
      <c r="N3" s="85">
        <f t="shared" ref="N3:O66" si="7">ROUND(F3*23.6%,2)</f>
        <v>1253104.3</v>
      </c>
      <c r="O3" s="85">
        <f t="shared" si="7"/>
        <v>401747.05</v>
      </c>
      <c r="P3" s="86">
        <f t="shared" si="0"/>
        <v>1654851.35</v>
      </c>
      <c r="Q3" s="67"/>
      <c r="R3" s="85">
        <f t="shared" si="1"/>
        <v>1318237.95</v>
      </c>
      <c r="S3" s="85">
        <f t="shared" si="1"/>
        <v>433451.75</v>
      </c>
      <c r="T3" s="86">
        <f t="shared" ref="T3:T67" si="8">R3+S3</f>
        <v>1751689.7</v>
      </c>
      <c r="U3" s="67"/>
      <c r="V3" s="85">
        <f t="shared" si="2"/>
        <v>1304188.6619999998</v>
      </c>
      <c r="W3" s="85">
        <f t="shared" si="3"/>
        <v>443636.52799999993</v>
      </c>
      <c r="X3" s="86">
        <v>1747825.1899999997</v>
      </c>
      <c r="Z3" s="87"/>
      <c r="AA3" s="83">
        <v>5866743</v>
      </c>
      <c r="AB3" s="84">
        <v>1922798</v>
      </c>
      <c r="AC3" s="85">
        <f t="shared" si="4"/>
        <v>1469531.858</v>
      </c>
      <c r="AD3" s="85">
        <f t="shared" si="5"/>
        <v>476718.47200000007</v>
      </c>
      <c r="AE3" s="86">
        <f t="shared" ref="AE3:AE66" si="9">AC3+AD3</f>
        <v>1946250.33</v>
      </c>
      <c r="AG3" s="85">
        <f t="shared" si="6"/>
        <v>82134.399999999994</v>
      </c>
      <c r="AH3" s="85">
        <f t="shared" si="6"/>
        <v>26919.17</v>
      </c>
      <c r="AI3" s="86">
        <f t="shared" ref="AI3:AI66" si="10">AG3+AH3</f>
        <v>109053.56999999999</v>
      </c>
    </row>
    <row r="4" spans="1:35" x14ac:dyDescent="0.25">
      <c r="A4" s="53" t="s">
        <v>14</v>
      </c>
      <c r="B4" s="67" t="s">
        <v>58</v>
      </c>
      <c r="C4" s="67">
        <v>1</v>
      </c>
      <c r="D4" s="67"/>
      <c r="E4" s="87"/>
      <c r="F4" s="83">
        <v>488831</v>
      </c>
      <c r="G4" s="84">
        <v>568804</v>
      </c>
      <c r="H4" s="83">
        <v>485241</v>
      </c>
      <c r="I4" s="84">
        <v>579949</v>
      </c>
      <c r="J4" s="83">
        <v>484772</v>
      </c>
      <c r="K4" s="84">
        <v>580575</v>
      </c>
      <c r="L4" s="83">
        <v>485128</v>
      </c>
      <c r="M4" s="84">
        <v>578768</v>
      </c>
      <c r="N4" s="85">
        <f t="shared" si="7"/>
        <v>115364.12</v>
      </c>
      <c r="O4" s="85">
        <f t="shared" si="7"/>
        <v>134237.74</v>
      </c>
      <c r="P4" s="86">
        <f t="shared" si="0"/>
        <v>249601.86</v>
      </c>
      <c r="Q4" s="67"/>
      <c r="R4" s="85">
        <f t="shared" si="1"/>
        <v>121360.51000000001</v>
      </c>
      <c r="S4" s="85">
        <f t="shared" si="1"/>
        <v>144831.22</v>
      </c>
      <c r="T4" s="86">
        <f t="shared" si="8"/>
        <v>266191.73</v>
      </c>
      <c r="U4" s="67"/>
      <c r="V4" s="85">
        <f t="shared" si="2"/>
        <v>120067.56200000003</v>
      </c>
      <c r="W4" s="85">
        <f t="shared" si="3"/>
        <v>148234.24000000002</v>
      </c>
      <c r="X4" s="86">
        <v>268301.80200000003</v>
      </c>
      <c r="Z4" s="87"/>
      <c r="AA4" s="83">
        <v>540108</v>
      </c>
      <c r="AB4" s="84">
        <v>642474</v>
      </c>
      <c r="AC4" s="85">
        <f t="shared" si="4"/>
        <v>135289.01799999998</v>
      </c>
      <c r="AD4" s="85">
        <f t="shared" si="5"/>
        <v>159288.54999999999</v>
      </c>
      <c r="AE4" s="86">
        <f t="shared" si="9"/>
        <v>294577.56799999997</v>
      </c>
      <c r="AG4" s="85">
        <f t="shared" si="6"/>
        <v>7561.51</v>
      </c>
      <c r="AH4" s="85">
        <f t="shared" si="6"/>
        <v>8994.64</v>
      </c>
      <c r="AI4" s="86">
        <f t="shared" si="10"/>
        <v>16556.150000000001</v>
      </c>
    </row>
    <row r="5" spans="1:35" x14ac:dyDescent="0.25">
      <c r="A5" s="35" t="s">
        <v>114</v>
      </c>
      <c r="B5" s="67" t="s">
        <v>115</v>
      </c>
      <c r="C5" s="67">
        <v>1</v>
      </c>
      <c r="D5" s="67"/>
      <c r="E5" s="87"/>
      <c r="F5" s="83">
        <v>591667</v>
      </c>
      <c r="G5" s="84">
        <v>682142</v>
      </c>
      <c r="H5" s="83">
        <v>587322</v>
      </c>
      <c r="I5" s="84">
        <v>695509</v>
      </c>
      <c r="J5" s="83">
        <v>586754</v>
      </c>
      <c r="K5" s="84">
        <v>696259</v>
      </c>
      <c r="L5" s="83">
        <v>587185</v>
      </c>
      <c r="M5" s="84">
        <v>694092</v>
      </c>
      <c r="N5" s="85">
        <f t="shared" si="7"/>
        <v>139633.41</v>
      </c>
      <c r="O5" s="85">
        <f t="shared" si="7"/>
        <v>160985.51</v>
      </c>
      <c r="P5" s="86">
        <f t="shared" si="0"/>
        <v>300618.92000000004</v>
      </c>
      <c r="Q5" s="67"/>
      <c r="R5" s="85">
        <f t="shared" si="1"/>
        <v>146891.32999999999</v>
      </c>
      <c r="S5" s="85">
        <f t="shared" si="1"/>
        <v>173690.11</v>
      </c>
      <c r="T5" s="86">
        <f t="shared" si="8"/>
        <v>320581.43999999994</v>
      </c>
      <c r="U5" s="67"/>
      <c r="V5" s="85">
        <f t="shared" si="2"/>
        <v>145326.204</v>
      </c>
      <c r="W5" s="85">
        <f t="shared" si="3"/>
        <v>177771.00400000002</v>
      </c>
      <c r="X5" s="86">
        <v>323097.20799999998</v>
      </c>
      <c r="Z5" s="87"/>
      <c r="AA5" s="83">
        <v>653732</v>
      </c>
      <c r="AB5" s="84">
        <v>770491</v>
      </c>
      <c r="AC5" s="85">
        <f t="shared" si="4"/>
        <v>163750.21600000001</v>
      </c>
      <c r="AD5" s="85">
        <f t="shared" si="5"/>
        <v>191027.83599999995</v>
      </c>
      <c r="AE5" s="86">
        <f t="shared" si="9"/>
        <v>354778.05199999997</v>
      </c>
      <c r="AG5" s="85">
        <f t="shared" si="6"/>
        <v>9152.25</v>
      </c>
      <c r="AH5" s="85">
        <f t="shared" si="6"/>
        <v>10786.87</v>
      </c>
      <c r="AI5" s="86">
        <f t="shared" si="10"/>
        <v>19939.120000000003</v>
      </c>
    </row>
    <row r="6" spans="1:35" x14ac:dyDescent="0.25">
      <c r="A6" s="55" t="s">
        <v>43</v>
      </c>
      <c r="B6" s="67" t="s">
        <v>83</v>
      </c>
      <c r="C6" s="67">
        <v>1</v>
      </c>
      <c r="D6" s="67"/>
      <c r="E6" s="87"/>
      <c r="F6" s="83">
        <v>0</v>
      </c>
      <c r="G6" s="84">
        <v>0</v>
      </c>
      <c r="H6" s="83">
        <v>0</v>
      </c>
      <c r="I6" s="84">
        <v>0</v>
      </c>
      <c r="J6" s="83">
        <v>0</v>
      </c>
      <c r="K6" s="84">
        <v>0</v>
      </c>
      <c r="L6" s="83">
        <v>0</v>
      </c>
      <c r="M6" s="84">
        <v>0</v>
      </c>
      <c r="N6" s="85">
        <f t="shared" si="7"/>
        <v>0</v>
      </c>
      <c r="O6" s="85">
        <f t="shared" si="7"/>
        <v>0</v>
      </c>
      <c r="P6" s="86">
        <f t="shared" si="0"/>
        <v>0</v>
      </c>
      <c r="Q6" s="67"/>
      <c r="R6" s="85">
        <f t="shared" si="1"/>
        <v>0</v>
      </c>
      <c r="S6" s="85">
        <f t="shared" si="1"/>
        <v>0</v>
      </c>
      <c r="T6" s="86">
        <f t="shared" si="8"/>
        <v>0</v>
      </c>
      <c r="U6" s="67"/>
      <c r="V6" s="85">
        <f t="shared" si="2"/>
        <v>0</v>
      </c>
      <c r="W6" s="85">
        <f t="shared" si="3"/>
        <v>0</v>
      </c>
      <c r="X6" s="86">
        <v>0</v>
      </c>
      <c r="Z6" s="87"/>
      <c r="AA6" s="83">
        <v>0</v>
      </c>
      <c r="AB6" s="84">
        <v>0</v>
      </c>
      <c r="AC6" s="85">
        <f t="shared" si="4"/>
        <v>0</v>
      </c>
      <c r="AD6" s="85">
        <f t="shared" si="5"/>
        <v>0</v>
      </c>
      <c r="AE6" s="86">
        <f t="shared" si="9"/>
        <v>0</v>
      </c>
      <c r="AG6" s="85">
        <f t="shared" si="6"/>
        <v>0</v>
      </c>
      <c r="AH6" s="85">
        <f t="shared" si="6"/>
        <v>0</v>
      </c>
      <c r="AI6" s="86">
        <f t="shared" si="10"/>
        <v>0</v>
      </c>
    </row>
    <row r="7" spans="1:35" x14ac:dyDescent="0.25">
      <c r="A7" s="64" t="s">
        <v>139</v>
      </c>
      <c r="B7" s="67" t="s">
        <v>147</v>
      </c>
      <c r="C7" s="67">
        <v>1</v>
      </c>
      <c r="D7" s="67"/>
      <c r="E7" s="87"/>
      <c r="F7" s="83">
        <v>5119513</v>
      </c>
      <c r="G7" s="84">
        <v>0</v>
      </c>
      <c r="H7" s="83">
        <v>5081914</v>
      </c>
      <c r="I7" s="84">
        <v>0</v>
      </c>
      <c r="J7" s="83">
        <v>5076996</v>
      </c>
      <c r="K7" s="84">
        <v>0</v>
      </c>
      <c r="L7" s="83">
        <v>5080724</v>
      </c>
      <c r="M7" s="84">
        <v>0</v>
      </c>
      <c r="N7" s="85">
        <f t="shared" si="7"/>
        <v>1208205.07</v>
      </c>
      <c r="O7" s="85">
        <f t="shared" si="7"/>
        <v>0</v>
      </c>
      <c r="P7" s="86">
        <f t="shared" si="0"/>
        <v>1208205.07</v>
      </c>
      <c r="Q7" s="67"/>
      <c r="R7" s="85">
        <f t="shared" si="1"/>
        <v>1271004.8799999999</v>
      </c>
      <c r="S7" s="85">
        <f t="shared" si="1"/>
        <v>0</v>
      </c>
      <c r="T7" s="86">
        <f t="shared" si="8"/>
        <v>1271004.8799999999</v>
      </c>
      <c r="U7" s="67"/>
      <c r="V7" s="85">
        <f t="shared" si="2"/>
        <v>1257459.1059999997</v>
      </c>
      <c r="W7" s="85">
        <f t="shared" si="3"/>
        <v>0</v>
      </c>
      <c r="X7" s="86">
        <v>1257459.1059999997</v>
      </c>
      <c r="Z7" s="87"/>
      <c r="AA7" s="83">
        <v>5656535</v>
      </c>
      <c r="AB7" s="84">
        <v>0</v>
      </c>
      <c r="AC7" s="85">
        <f t="shared" si="4"/>
        <v>1416877.5540000005</v>
      </c>
      <c r="AD7" s="85">
        <f t="shared" si="5"/>
        <v>0</v>
      </c>
      <c r="AE7" s="86">
        <f t="shared" si="9"/>
        <v>1416877.5540000005</v>
      </c>
      <c r="AG7" s="85">
        <f t="shared" si="6"/>
        <v>79191.490000000005</v>
      </c>
      <c r="AH7" s="85">
        <f t="shared" si="6"/>
        <v>0</v>
      </c>
      <c r="AI7" s="86">
        <f t="shared" si="10"/>
        <v>79191.490000000005</v>
      </c>
    </row>
    <row r="8" spans="1:35" x14ac:dyDescent="0.25">
      <c r="A8" s="57" t="s">
        <v>105</v>
      </c>
      <c r="B8" s="67" t="s">
        <v>108</v>
      </c>
      <c r="C8" s="67">
        <v>1</v>
      </c>
      <c r="D8" s="67"/>
      <c r="E8" s="87"/>
      <c r="F8" s="83">
        <v>1198103</v>
      </c>
      <c r="G8" s="84">
        <v>312617</v>
      </c>
      <c r="H8" s="83">
        <v>1189304</v>
      </c>
      <c r="I8" s="84">
        <v>318743</v>
      </c>
      <c r="J8" s="83">
        <v>1188153</v>
      </c>
      <c r="K8" s="84">
        <v>319087</v>
      </c>
      <c r="L8" s="83">
        <v>1189025</v>
      </c>
      <c r="M8" s="84">
        <v>318093</v>
      </c>
      <c r="N8" s="85">
        <f t="shared" si="7"/>
        <v>282752.31</v>
      </c>
      <c r="O8" s="85">
        <f t="shared" si="7"/>
        <v>73777.61</v>
      </c>
      <c r="P8" s="86">
        <f t="shared" si="0"/>
        <v>356529.91999999998</v>
      </c>
      <c r="Q8" s="67"/>
      <c r="R8" s="85">
        <f t="shared" si="1"/>
        <v>297449.18</v>
      </c>
      <c r="S8" s="85">
        <f t="shared" si="1"/>
        <v>79599.990000000005</v>
      </c>
      <c r="T8" s="86">
        <f t="shared" si="8"/>
        <v>377049.17</v>
      </c>
      <c r="U8" s="67"/>
      <c r="V8" s="85">
        <f t="shared" si="2"/>
        <v>294279.11799999996</v>
      </c>
      <c r="W8" s="85">
        <f t="shared" si="3"/>
        <v>81470.432000000015</v>
      </c>
      <c r="X8" s="86">
        <v>375749.55</v>
      </c>
      <c r="Z8" s="87"/>
      <c r="AA8" s="83">
        <v>1323781</v>
      </c>
      <c r="AB8" s="84">
        <v>353106</v>
      </c>
      <c r="AC8" s="85">
        <f t="shared" si="4"/>
        <v>331587.04200000013</v>
      </c>
      <c r="AD8" s="85">
        <f t="shared" si="5"/>
        <v>87544.918000000005</v>
      </c>
      <c r="AE8" s="86">
        <f t="shared" si="9"/>
        <v>419131.96000000014</v>
      </c>
      <c r="AG8" s="85">
        <f t="shared" si="6"/>
        <v>18532.93</v>
      </c>
      <c r="AH8" s="85">
        <f t="shared" si="6"/>
        <v>4943.4799999999996</v>
      </c>
      <c r="AI8" s="86">
        <f t="shared" si="10"/>
        <v>23476.41</v>
      </c>
    </row>
    <row r="9" spans="1:35" x14ac:dyDescent="0.25">
      <c r="A9" s="57" t="s">
        <v>17</v>
      </c>
      <c r="B9" s="67" t="s">
        <v>79</v>
      </c>
      <c r="C9" s="67">
        <v>1</v>
      </c>
      <c r="D9" s="67"/>
      <c r="E9" s="87"/>
      <c r="F9" s="83">
        <v>0</v>
      </c>
      <c r="G9" s="84">
        <v>0</v>
      </c>
      <c r="H9" s="83">
        <v>2663190</v>
      </c>
      <c r="I9" s="84">
        <v>1543206</v>
      </c>
      <c r="J9" s="83">
        <v>2660613</v>
      </c>
      <c r="K9" s="84">
        <v>1544872</v>
      </c>
      <c r="L9" s="83">
        <v>2662567</v>
      </c>
      <c r="M9" s="84">
        <v>1540063</v>
      </c>
      <c r="N9" s="85">
        <f>ROUND(H9*23.6%,2)</f>
        <v>628512.84</v>
      </c>
      <c r="O9" s="85">
        <f>ROUND(I9*23.6%,2)</f>
        <v>364196.62</v>
      </c>
      <c r="P9" s="86">
        <f t="shared" si="0"/>
        <v>992709.46</v>
      </c>
      <c r="Q9" s="67"/>
      <c r="R9" s="85">
        <f>ROUND(H9*25%,2)</f>
        <v>665797.5</v>
      </c>
      <c r="S9" s="85">
        <f>ROUND(I9*25%,2)</f>
        <v>385801.5</v>
      </c>
      <c r="T9" s="86">
        <f t="shared" si="8"/>
        <v>1051599</v>
      </c>
      <c r="U9" s="67"/>
      <c r="V9" s="85">
        <f t="shared" si="2"/>
        <v>663900.82800000021</v>
      </c>
      <c r="W9" s="85">
        <f t="shared" si="3"/>
        <v>387027.6719999999</v>
      </c>
      <c r="X9" s="86">
        <v>1050928.5</v>
      </c>
      <c r="Z9" s="87"/>
      <c r="AA9" s="83">
        <v>2964322</v>
      </c>
      <c r="AB9" s="84">
        <v>1709579</v>
      </c>
      <c r="AC9" s="85">
        <f t="shared" si="4"/>
        <v>742518.64199999999</v>
      </c>
      <c r="AD9" s="85">
        <f t="shared" si="5"/>
        <v>423855.32800000021</v>
      </c>
      <c r="AE9" s="86">
        <f t="shared" si="9"/>
        <v>1166373.9700000002</v>
      </c>
      <c r="AG9" s="85"/>
      <c r="AH9" s="85"/>
      <c r="AI9" s="86"/>
    </row>
    <row r="10" spans="1:35" x14ac:dyDescent="0.25">
      <c r="A10" s="53" t="s">
        <v>18</v>
      </c>
      <c r="B10" s="67" t="s">
        <v>59</v>
      </c>
      <c r="C10" s="67">
        <v>1</v>
      </c>
      <c r="D10" s="67"/>
      <c r="E10" s="87"/>
      <c r="F10" s="83">
        <v>1130882</v>
      </c>
      <c r="G10" s="84">
        <v>676052</v>
      </c>
      <c r="H10" s="83">
        <v>1122577</v>
      </c>
      <c r="I10" s="84">
        <v>689300</v>
      </c>
      <c r="J10" s="83">
        <v>1121490</v>
      </c>
      <c r="K10" s="84">
        <v>690044</v>
      </c>
      <c r="L10" s="83">
        <v>1122314</v>
      </c>
      <c r="M10" s="84">
        <v>687896</v>
      </c>
      <c r="N10" s="85">
        <f t="shared" si="7"/>
        <v>266888.15000000002</v>
      </c>
      <c r="O10" s="85">
        <f t="shared" si="7"/>
        <v>159548.26999999999</v>
      </c>
      <c r="P10" s="86">
        <f t="shared" si="0"/>
        <v>426436.42000000004</v>
      </c>
      <c r="Q10" s="67"/>
      <c r="R10" s="85">
        <f t="shared" ref="R10:R29" si="11">ROUND(F10*25%,2)-(ROUND(F10*23.6%,2)-ROUND(H10*23.6%,2))</f>
        <v>280760.51999999996</v>
      </c>
      <c r="S10" s="85">
        <f t="shared" ref="S10:S29" si="12">ROUND(G10*25%,2)-(ROUND(G10*23.6%,2)-ROUND(I10*23.6%,2))</f>
        <v>172139.53</v>
      </c>
      <c r="T10" s="86">
        <f t="shared" si="8"/>
        <v>452900.04999999993</v>
      </c>
      <c r="U10" s="67"/>
      <c r="V10" s="85">
        <f t="shared" si="2"/>
        <v>277767.97000000003</v>
      </c>
      <c r="W10" s="85">
        <f t="shared" si="3"/>
        <v>176184.58400000006</v>
      </c>
      <c r="X10" s="86">
        <v>453952.55400000012</v>
      </c>
      <c r="Z10" s="87"/>
      <c r="AA10" s="83">
        <v>1249508</v>
      </c>
      <c r="AB10" s="84">
        <v>763613</v>
      </c>
      <c r="AC10" s="85">
        <f t="shared" si="4"/>
        <v>312983.45999999996</v>
      </c>
      <c r="AD10" s="85">
        <f t="shared" si="5"/>
        <v>189322.32599999988</v>
      </c>
      <c r="AE10" s="86">
        <f t="shared" si="9"/>
        <v>502305.78599999985</v>
      </c>
      <c r="AG10" s="85">
        <f t="shared" ref="AG10:AG29" si="13">ROUND(AA10*1.4%,2)</f>
        <v>17493.11</v>
      </c>
      <c r="AH10" s="85">
        <f t="shared" ref="AH10:AH29" si="14">ROUND(AB10*1.4%,2)</f>
        <v>10690.58</v>
      </c>
      <c r="AI10" s="86">
        <f t="shared" si="10"/>
        <v>28183.690000000002</v>
      </c>
    </row>
    <row r="11" spans="1:35" x14ac:dyDescent="0.25">
      <c r="A11" s="53" t="s">
        <v>19</v>
      </c>
      <c r="B11" s="67" t="s">
        <v>60</v>
      </c>
      <c r="C11" s="67">
        <v>1</v>
      </c>
      <c r="D11" s="67"/>
      <c r="E11" s="87"/>
      <c r="F11" s="83">
        <v>284655</v>
      </c>
      <c r="G11" s="84">
        <v>379043</v>
      </c>
      <c r="H11" s="83">
        <v>282565</v>
      </c>
      <c r="I11" s="84">
        <v>386470</v>
      </c>
      <c r="J11" s="83">
        <v>282291</v>
      </c>
      <c r="K11" s="84">
        <v>386887</v>
      </c>
      <c r="L11" s="83">
        <v>282499</v>
      </c>
      <c r="M11" s="84">
        <v>385683</v>
      </c>
      <c r="N11" s="85">
        <f t="shared" si="7"/>
        <v>67178.58</v>
      </c>
      <c r="O11" s="85">
        <f t="shared" si="7"/>
        <v>89454.15</v>
      </c>
      <c r="P11" s="86">
        <f t="shared" si="0"/>
        <v>156632.72999999998</v>
      </c>
      <c r="Q11" s="67"/>
      <c r="R11" s="85">
        <f t="shared" si="11"/>
        <v>70670.509999999995</v>
      </c>
      <c r="S11" s="85">
        <f t="shared" si="12"/>
        <v>96513.52</v>
      </c>
      <c r="T11" s="86">
        <f t="shared" si="8"/>
        <v>167184.03</v>
      </c>
      <c r="U11" s="67"/>
      <c r="V11" s="85">
        <f t="shared" si="2"/>
        <v>69917.086000000025</v>
      </c>
      <c r="W11" s="85">
        <f t="shared" si="3"/>
        <v>98781.161999999997</v>
      </c>
      <c r="X11" s="86">
        <v>168698.24800000002</v>
      </c>
      <c r="Z11" s="87"/>
      <c r="AA11" s="83">
        <v>314515</v>
      </c>
      <c r="AB11" s="84">
        <v>428136</v>
      </c>
      <c r="AC11" s="85">
        <f t="shared" si="4"/>
        <v>78781.833999999973</v>
      </c>
      <c r="AD11" s="85">
        <f t="shared" si="5"/>
        <v>106147.85800000001</v>
      </c>
      <c r="AE11" s="86">
        <f t="shared" si="9"/>
        <v>184929.69199999998</v>
      </c>
      <c r="AG11" s="85">
        <f t="shared" si="13"/>
        <v>4403.21</v>
      </c>
      <c r="AH11" s="85">
        <f t="shared" si="14"/>
        <v>5993.9</v>
      </c>
      <c r="AI11" s="86">
        <f t="shared" si="10"/>
        <v>10397.11</v>
      </c>
    </row>
    <row r="12" spans="1:35" x14ac:dyDescent="0.25">
      <c r="A12" s="57" t="s">
        <v>103</v>
      </c>
      <c r="B12" s="67" t="s">
        <v>135</v>
      </c>
      <c r="C12" s="67">
        <v>1</v>
      </c>
      <c r="D12" s="67"/>
      <c r="E12" s="87"/>
      <c r="F12" s="83">
        <v>2284901</v>
      </c>
      <c r="G12" s="84">
        <v>1098875</v>
      </c>
      <c r="H12" s="83">
        <v>2268120</v>
      </c>
      <c r="I12" s="84">
        <v>1120407</v>
      </c>
      <c r="J12" s="83">
        <v>2265925</v>
      </c>
      <c r="K12" s="84">
        <v>1121617</v>
      </c>
      <c r="L12" s="83">
        <v>2267589</v>
      </c>
      <c r="M12" s="84">
        <v>1118125</v>
      </c>
      <c r="N12" s="85">
        <f t="shared" si="7"/>
        <v>539236.64</v>
      </c>
      <c r="O12" s="85">
        <f t="shared" si="7"/>
        <v>259334.5</v>
      </c>
      <c r="P12" s="86">
        <f t="shared" si="0"/>
        <v>798571.14</v>
      </c>
      <c r="Q12" s="67"/>
      <c r="R12" s="85">
        <f t="shared" si="11"/>
        <v>567264.92999999993</v>
      </c>
      <c r="S12" s="85">
        <f t="shared" si="12"/>
        <v>279800.3</v>
      </c>
      <c r="T12" s="86">
        <f t="shared" si="8"/>
        <v>847065.23</v>
      </c>
      <c r="U12" s="67"/>
      <c r="V12" s="85">
        <f t="shared" si="2"/>
        <v>561219.23000000021</v>
      </c>
      <c r="W12" s="85">
        <f t="shared" si="3"/>
        <v>286375.31199999998</v>
      </c>
      <c r="X12" s="86">
        <v>847594.54200000013</v>
      </c>
      <c r="Z12" s="87"/>
      <c r="AA12" s="83">
        <v>2524581</v>
      </c>
      <c r="AB12" s="84">
        <v>1241198</v>
      </c>
      <c r="AC12" s="85">
        <f t="shared" si="4"/>
        <v>632369.94999999972</v>
      </c>
      <c r="AD12" s="85">
        <f t="shared" si="5"/>
        <v>307729.38800000004</v>
      </c>
      <c r="AE12" s="86">
        <f t="shared" si="9"/>
        <v>940099.33799999976</v>
      </c>
      <c r="AG12" s="85">
        <f t="shared" si="13"/>
        <v>35344.129999999997</v>
      </c>
      <c r="AH12" s="85">
        <f t="shared" si="14"/>
        <v>17376.77</v>
      </c>
      <c r="AI12" s="86">
        <f t="shared" si="10"/>
        <v>52720.899999999994</v>
      </c>
    </row>
    <row r="13" spans="1:35" x14ac:dyDescent="0.25">
      <c r="A13" s="53" t="s">
        <v>16</v>
      </c>
      <c r="B13" s="67" t="s">
        <v>129</v>
      </c>
      <c r="C13" s="76">
        <v>1</v>
      </c>
      <c r="D13" s="67"/>
      <c r="E13" s="87"/>
      <c r="F13" s="83">
        <v>666653</v>
      </c>
      <c r="G13" s="84">
        <v>394415</v>
      </c>
      <c r="H13" s="83">
        <v>661757</v>
      </c>
      <c r="I13" s="84">
        <v>402144</v>
      </c>
      <c r="J13" s="83">
        <v>661116</v>
      </c>
      <c r="K13" s="84">
        <v>402578</v>
      </c>
      <c r="L13" s="83">
        <v>661602</v>
      </c>
      <c r="M13" s="84">
        <v>401325</v>
      </c>
      <c r="N13" s="85">
        <f t="shared" si="7"/>
        <v>157330.10999999999</v>
      </c>
      <c r="O13" s="85">
        <f t="shared" si="7"/>
        <v>93081.94</v>
      </c>
      <c r="P13" s="86">
        <f t="shared" si="0"/>
        <v>250412.05</v>
      </c>
      <c r="Q13" s="67"/>
      <c r="R13" s="85">
        <f t="shared" si="11"/>
        <v>165507.79</v>
      </c>
      <c r="S13" s="85">
        <f t="shared" si="12"/>
        <v>100427.79</v>
      </c>
      <c r="T13" s="86">
        <f t="shared" si="8"/>
        <v>265935.58</v>
      </c>
      <c r="U13" s="67"/>
      <c r="V13" s="85">
        <f t="shared" si="2"/>
        <v>163743.47600000005</v>
      </c>
      <c r="W13" s="85">
        <f t="shared" si="3"/>
        <v>102787.678</v>
      </c>
      <c r="X13" s="86">
        <v>266531.15400000004</v>
      </c>
      <c r="Z13" s="87"/>
      <c r="AA13" s="83">
        <v>736583</v>
      </c>
      <c r="AB13" s="84">
        <v>445499</v>
      </c>
      <c r="AC13" s="85">
        <f t="shared" si="4"/>
        <v>184503.44399999996</v>
      </c>
      <c r="AD13" s="85">
        <f t="shared" si="5"/>
        <v>110452.54200000002</v>
      </c>
      <c r="AE13" s="86">
        <f t="shared" si="9"/>
        <v>294955.98599999998</v>
      </c>
      <c r="AG13" s="85">
        <f t="shared" si="13"/>
        <v>10312.16</v>
      </c>
      <c r="AH13" s="85">
        <f t="shared" si="14"/>
        <v>6236.99</v>
      </c>
      <c r="AI13" s="86">
        <f t="shared" si="10"/>
        <v>16549.150000000001</v>
      </c>
    </row>
    <row r="14" spans="1:35" x14ac:dyDescent="0.25">
      <c r="A14" s="53" t="s">
        <v>20</v>
      </c>
      <c r="B14" s="76" t="s">
        <v>61</v>
      </c>
      <c r="C14" s="67">
        <v>1</v>
      </c>
      <c r="D14" s="67"/>
      <c r="E14" s="87"/>
      <c r="F14" s="83">
        <v>32247444</v>
      </c>
      <c r="G14" s="84">
        <v>3001514</v>
      </c>
      <c r="H14" s="83">
        <v>32010612</v>
      </c>
      <c r="I14" s="84">
        <v>3060329</v>
      </c>
      <c r="J14" s="83">
        <v>31979632</v>
      </c>
      <c r="K14" s="84">
        <v>3063632</v>
      </c>
      <c r="L14" s="83">
        <v>32003117</v>
      </c>
      <c r="M14" s="84">
        <v>3054095</v>
      </c>
      <c r="N14" s="85">
        <f t="shared" si="7"/>
        <v>7610396.7800000003</v>
      </c>
      <c r="O14" s="85">
        <f t="shared" si="7"/>
        <v>708357.3</v>
      </c>
      <c r="P14" s="86">
        <f t="shared" si="0"/>
        <v>8318754.0800000001</v>
      </c>
      <c r="Q14" s="67"/>
      <c r="R14" s="85">
        <f t="shared" si="11"/>
        <v>8005968.6499999994</v>
      </c>
      <c r="S14" s="85">
        <f t="shared" si="12"/>
        <v>764258.84</v>
      </c>
      <c r="T14" s="86">
        <f t="shared" si="8"/>
        <v>8770227.4900000002</v>
      </c>
      <c r="U14" s="67"/>
      <c r="V14" s="85">
        <f t="shared" si="2"/>
        <v>7920643.7220000019</v>
      </c>
      <c r="W14" s="85">
        <f t="shared" si="3"/>
        <v>782217.01199999976</v>
      </c>
      <c r="X14" s="86">
        <v>8702860.7340000011</v>
      </c>
      <c r="Z14" s="87"/>
      <c r="AA14" s="83">
        <v>35630110</v>
      </c>
      <c r="AB14" s="84">
        <v>3390263</v>
      </c>
      <c r="AC14" s="85">
        <f t="shared" si="4"/>
        <v>8924812.4579999968</v>
      </c>
      <c r="AD14" s="85">
        <f t="shared" si="5"/>
        <v>840546.51800000016</v>
      </c>
      <c r="AE14" s="86">
        <f t="shared" si="9"/>
        <v>9765358.9759999961</v>
      </c>
      <c r="AG14" s="85">
        <f t="shared" si="13"/>
        <v>498821.54</v>
      </c>
      <c r="AH14" s="85">
        <f t="shared" si="14"/>
        <v>47463.68</v>
      </c>
      <c r="AI14" s="86">
        <f t="shared" si="10"/>
        <v>546285.22</v>
      </c>
    </row>
    <row r="15" spans="1:35" x14ac:dyDescent="0.25">
      <c r="A15" s="53" t="s">
        <v>21</v>
      </c>
      <c r="B15" s="67" t="s">
        <v>80</v>
      </c>
      <c r="C15" s="67">
        <v>1</v>
      </c>
      <c r="D15" s="67"/>
      <c r="E15" s="87"/>
      <c r="F15" s="83">
        <v>43199263</v>
      </c>
      <c r="G15" s="84">
        <v>5293884</v>
      </c>
      <c r="H15" s="83">
        <v>42882000</v>
      </c>
      <c r="I15" s="84">
        <v>5397619</v>
      </c>
      <c r="J15" s="83">
        <v>42840497</v>
      </c>
      <c r="K15" s="84">
        <v>5403445</v>
      </c>
      <c r="L15" s="83">
        <v>42871960</v>
      </c>
      <c r="M15" s="84">
        <v>5386624</v>
      </c>
      <c r="N15" s="85">
        <f t="shared" si="7"/>
        <v>10195026.07</v>
      </c>
      <c r="O15" s="85">
        <f t="shared" si="7"/>
        <v>1249356.6200000001</v>
      </c>
      <c r="P15" s="86">
        <f t="shared" si="0"/>
        <v>11444382.690000001</v>
      </c>
      <c r="Q15" s="67"/>
      <c r="R15" s="85">
        <f t="shared" si="11"/>
        <v>10724941.68</v>
      </c>
      <c r="S15" s="85">
        <f t="shared" si="12"/>
        <v>1347952.46</v>
      </c>
      <c r="T15" s="86">
        <f t="shared" si="8"/>
        <v>12072894.140000001</v>
      </c>
      <c r="U15" s="67"/>
      <c r="V15" s="85">
        <f t="shared" si="2"/>
        <v>10610638.042000003</v>
      </c>
      <c r="W15" s="85">
        <f t="shared" si="3"/>
        <v>1379626.44</v>
      </c>
      <c r="X15" s="86">
        <v>11990264.482000003</v>
      </c>
      <c r="Z15" s="87"/>
      <c r="AA15" s="83">
        <v>47730744</v>
      </c>
      <c r="AB15" s="84">
        <v>5979535</v>
      </c>
      <c r="AC15" s="85">
        <f t="shared" si="4"/>
        <v>11955842.767999999</v>
      </c>
      <c r="AD15" s="85">
        <f t="shared" si="5"/>
        <v>1482503.4899999998</v>
      </c>
      <c r="AE15" s="86">
        <f t="shared" si="9"/>
        <v>13438346.257999999</v>
      </c>
      <c r="AG15" s="85">
        <f t="shared" si="13"/>
        <v>668230.42000000004</v>
      </c>
      <c r="AH15" s="85">
        <f t="shared" si="14"/>
        <v>83713.490000000005</v>
      </c>
      <c r="AI15" s="86">
        <f t="shared" si="10"/>
        <v>751943.91</v>
      </c>
    </row>
    <row r="16" spans="1:35" x14ac:dyDescent="0.25">
      <c r="A16" s="53" t="s">
        <v>23</v>
      </c>
      <c r="B16" s="67" t="s">
        <v>62</v>
      </c>
      <c r="C16" s="67">
        <v>1</v>
      </c>
      <c r="D16" s="67"/>
      <c r="E16" s="87"/>
      <c r="F16" s="83">
        <v>5387139</v>
      </c>
      <c r="G16" s="84">
        <v>873501</v>
      </c>
      <c r="H16" s="83">
        <v>5347576</v>
      </c>
      <c r="I16" s="84">
        <v>890618</v>
      </c>
      <c r="J16" s="83">
        <v>5342401</v>
      </c>
      <c r="K16" s="84">
        <v>891579</v>
      </c>
      <c r="L16" s="83">
        <v>5346324</v>
      </c>
      <c r="M16" s="84">
        <v>888804</v>
      </c>
      <c r="N16" s="85">
        <f t="shared" si="7"/>
        <v>1271364.8</v>
      </c>
      <c r="O16" s="85">
        <f t="shared" si="7"/>
        <v>206146.24</v>
      </c>
      <c r="P16" s="86">
        <f t="shared" si="0"/>
        <v>1477511.04</v>
      </c>
      <c r="Q16" s="67"/>
      <c r="R16" s="85">
        <f t="shared" si="11"/>
        <v>1337447.8899999999</v>
      </c>
      <c r="S16" s="85">
        <f t="shared" si="12"/>
        <v>222414.86000000002</v>
      </c>
      <c r="T16" s="86">
        <f t="shared" si="8"/>
        <v>1559862.75</v>
      </c>
      <c r="U16" s="67"/>
      <c r="V16" s="85">
        <f t="shared" si="2"/>
        <v>1323194.4460000002</v>
      </c>
      <c r="W16" s="85">
        <f t="shared" si="3"/>
        <v>227641.04399999997</v>
      </c>
      <c r="X16" s="86">
        <v>1550835.4900000002</v>
      </c>
      <c r="Z16" s="87"/>
      <c r="AA16" s="83">
        <v>5952236</v>
      </c>
      <c r="AB16" s="84">
        <v>986635</v>
      </c>
      <c r="AC16" s="85">
        <f t="shared" si="4"/>
        <v>1490946.324</v>
      </c>
      <c r="AD16" s="85">
        <f t="shared" si="5"/>
        <v>244616.34600000002</v>
      </c>
      <c r="AE16" s="86">
        <f t="shared" si="9"/>
        <v>1735562.67</v>
      </c>
      <c r="AG16" s="85">
        <f t="shared" si="13"/>
        <v>83331.3</v>
      </c>
      <c r="AH16" s="85">
        <f t="shared" si="14"/>
        <v>13812.89</v>
      </c>
      <c r="AI16" s="86">
        <f t="shared" si="10"/>
        <v>97144.19</v>
      </c>
    </row>
    <row r="17" spans="1:35" x14ac:dyDescent="0.25">
      <c r="A17" s="53" t="s">
        <v>24</v>
      </c>
      <c r="B17" s="67" t="s">
        <v>63</v>
      </c>
      <c r="C17" s="67">
        <v>1</v>
      </c>
      <c r="D17" s="67"/>
      <c r="E17" s="87"/>
      <c r="F17" s="83">
        <v>2386188</v>
      </c>
      <c r="G17" s="84">
        <v>889858</v>
      </c>
      <c r="H17" s="83">
        <v>2368663</v>
      </c>
      <c r="I17" s="84">
        <v>907295</v>
      </c>
      <c r="J17" s="83">
        <v>2366371</v>
      </c>
      <c r="K17" s="84">
        <v>908274</v>
      </c>
      <c r="L17" s="83">
        <v>2368108</v>
      </c>
      <c r="M17" s="84">
        <v>905446</v>
      </c>
      <c r="N17" s="85">
        <f t="shared" si="7"/>
        <v>563140.37</v>
      </c>
      <c r="O17" s="85">
        <f t="shared" si="7"/>
        <v>210006.49</v>
      </c>
      <c r="P17" s="86">
        <f t="shared" si="0"/>
        <v>773146.86</v>
      </c>
      <c r="Q17" s="67"/>
      <c r="R17" s="85">
        <f t="shared" si="11"/>
        <v>592411.1</v>
      </c>
      <c r="S17" s="85">
        <f t="shared" si="12"/>
        <v>226579.63</v>
      </c>
      <c r="T17" s="86">
        <f t="shared" si="8"/>
        <v>818990.73</v>
      </c>
      <c r="U17" s="67"/>
      <c r="V17" s="85">
        <f t="shared" si="2"/>
        <v>586097.58599999978</v>
      </c>
      <c r="W17" s="85">
        <f t="shared" si="3"/>
        <v>231903.54399999999</v>
      </c>
      <c r="X17" s="86">
        <v>818001.12999999977</v>
      </c>
      <c r="Z17" s="87"/>
      <c r="AA17" s="83">
        <v>2636492</v>
      </c>
      <c r="AB17" s="84">
        <v>1005110</v>
      </c>
      <c r="AC17" s="85">
        <f t="shared" si="4"/>
        <v>660401.43400000036</v>
      </c>
      <c r="AD17" s="85">
        <f t="shared" si="5"/>
        <v>249196.09600000002</v>
      </c>
      <c r="AE17" s="86">
        <f t="shared" si="9"/>
        <v>909597.53000000038</v>
      </c>
      <c r="AG17" s="85">
        <f t="shared" si="13"/>
        <v>36910.89</v>
      </c>
      <c r="AH17" s="85">
        <f t="shared" si="14"/>
        <v>14071.54</v>
      </c>
      <c r="AI17" s="86">
        <f t="shared" si="10"/>
        <v>50982.43</v>
      </c>
    </row>
    <row r="18" spans="1:35" x14ac:dyDescent="0.25">
      <c r="A18" s="53" t="s">
        <v>25</v>
      </c>
      <c r="B18" s="67" t="s">
        <v>64</v>
      </c>
      <c r="C18" s="67">
        <v>1</v>
      </c>
      <c r="D18" s="67"/>
      <c r="E18" s="87"/>
      <c r="F18" s="83">
        <v>1462541</v>
      </c>
      <c r="G18" s="84">
        <v>901249</v>
      </c>
      <c r="H18" s="83">
        <v>1451800</v>
      </c>
      <c r="I18" s="84">
        <v>918909</v>
      </c>
      <c r="J18" s="83">
        <v>1450394</v>
      </c>
      <c r="K18" s="84">
        <v>919901</v>
      </c>
      <c r="L18" s="83">
        <v>1451460</v>
      </c>
      <c r="M18" s="84">
        <v>917037</v>
      </c>
      <c r="N18" s="85">
        <f t="shared" si="7"/>
        <v>345159.67999999999</v>
      </c>
      <c r="O18" s="85">
        <f t="shared" si="7"/>
        <v>212694.76</v>
      </c>
      <c r="P18" s="86">
        <f t="shared" si="0"/>
        <v>557854.43999999994</v>
      </c>
      <c r="Q18" s="67"/>
      <c r="R18" s="85">
        <f t="shared" si="11"/>
        <v>363100.37</v>
      </c>
      <c r="S18" s="85">
        <f t="shared" si="12"/>
        <v>229480.00999999998</v>
      </c>
      <c r="T18" s="86">
        <f t="shared" si="8"/>
        <v>592580.38</v>
      </c>
      <c r="U18" s="67"/>
      <c r="V18" s="85">
        <f t="shared" si="2"/>
        <v>359229.93400000001</v>
      </c>
      <c r="W18" s="85">
        <f t="shared" si="3"/>
        <v>234872.36600000007</v>
      </c>
      <c r="X18" s="86">
        <v>594102.30000000005</v>
      </c>
      <c r="Z18" s="87"/>
      <c r="AA18" s="83">
        <v>1615957</v>
      </c>
      <c r="AB18" s="84">
        <v>1017976</v>
      </c>
      <c r="AC18" s="85">
        <f t="shared" si="4"/>
        <v>404773.82600000012</v>
      </c>
      <c r="AD18" s="85">
        <f t="shared" si="5"/>
        <v>252386.09399999992</v>
      </c>
      <c r="AE18" s="86">
        <f t="shared" si="9"/>
        <v>657159.92000000004</v>
      </c>
      <c r="AG18" s="85">
        <f t="shared" si="13"/>
        <v>22623.4</v>
      </c>
      <c r="AH18" s="85">
        <f t="shared" si="14"/>
        <v>14251.66</v>
      </c>
      <c r="AI18" s="86">
        <f t="shared" si="10"/>
        <v>36875.06</v>
      </c>
    </row>
    <row r="19" spans="1:35" x14ac:dyDescent="0.25">
      <c r="A19" s="53" t="s">
        <v>101</v>
      </c>
      <c r="B19" s="67" t="s">
        <v>102</v>
      </c>
      <c r="C19" s="67">
        <v>1</v>
      </c>
      <c r="D19" s="67"/>
      <c r="E19" s="87"/>
      <c r="F19" s="83">
        <v>1499449</v>
      </c>
      <c r="G19" s="84">
        <v>570278</v>
      </c>
      <c r="H19" s="83">
        <v>1488436</v>
      </c>
      <c r="I19" s="84">
        <v>581453</v>
      </c>
      <c r="J19" s="83">
        <v>1486996</v>
      </c>
      <c r="K19" s="84">
        <v>582080</v>
      </c>
      <c r="L19" s="83">
        <v>1488088</v>
      </c>
      <c r="M19" s="84">
        <v>580268</v>
      </c>
      <c r="N19" s="85">
        <f t="shared" si="7"/>
        <v>353869.96</v>
      </c>
      <c r="O19" s="85">
        <f t="shared" si="7"/>
        <v>134585.60999999999</v>
      </c>
      <c r="P19" s="86">
        <f t="shared" si="0"/>
        <v>488455.57</v>
      </c>
      <c r="Q19" s="67"/>
      <c r="R19" s="85">
        <f t="shared" si="11"/>
        <v>372263.19</v>
      </c>
      <c r="S19" s="85">
        <f t="shared" si="12"/>
        <v>145206.80000000002</v>
      </c>
      <c r="T19" s="86">
        <f t="shared" si="8"/>
        <v>517469.99</v>
      </c>
      <c r="U19" s="67"/>
      <c r="V19" s="85">
        <f t="shared" si="2"/>
        <v>368295.90600000013</v>
      </c>
      <c r="W19" s="85">
        <f t="shared" si="3"/>
        <v>148618.47</v>
      </c>
      <c r="X19" s="86">
        <v>516914.37600000016</v>
      </c>
      <c r="Z19" s="87"/>
      <c r="AA19" s="83">
        <v>1656737</v>
      </c>
      <c r="AB19" s="84">
        <v>644139</v>
      </c>
      <c r="AC19" s="85">
        <f t="shared" si="4"/>
        <v>414987.96399999992</v>
      </c>
      <c r="AD19" s="85">
        <f t="shared" si="5"/>
        <v>159701.12</v>
      </c>
      <c r="AE19" s="86">
        <f t="shared" si="9"/>
        <v>574689.08399999992</v>
      </c>
      <c r="AG19" s="85">
        <f t="shared" si="13"/>
        <v>23194.32</v>
      </c>
      <c r="AH19" s="85">
        <f t="shared" si="14"/>
        <v>9017.9500000000007</v>
      </c>
      <c r="AI19" s="86">
        <f t="shared" si="10"/>
        <v>32212.27</v>
      </c>
    </row>
    <row r="20" spans="1:35" x14ac:dyDescent="0.25">
      <c r="A20" s="53" t="s">
        <v>22</v>
      </c>
      <c r="B20" s="67" t="s">
        <v>130</v>
      </c>
      <c r="C20" s="67">
        <v>1</v>
      </c>
      <c r="D20" s="67"/>
      <c r="E20" s="87"/>
      <c r="F20" s="83">
        <v>1517340</v>
      </c>
      <c r="G20" s="84">
        <v>732654</v>
      </c>
      <c r="H20" s="83">
        <v>1506196</v>
      </c>
      <c r="I20" s="84">
        <v>747010</v>
      </c>
      <c r="J20" s="83">
        <v>1504739</v>
      </c>
      <c r="K20" s="84">
        <v>747817</v>
      </c>
      <c r="L20" s="83">
        <v>1505844</v>
      </c>
      <c r="M20" s="84">
        <v>745489</v>
      </c>
      <c r="N20" s="85">
        <f t="shared" si="7"/>
        <v>358092.24</v>
      </c>
      <c r="O20" s="85">
        <f t="shared" si="7"/>
        <v>172906.34</v>
      </c>
      <c r="P20" s="86">
        <f t="shared" si="0"/>
        <v>530998.57999999996</v>
      </c>
      <c r="Q20" s="67"/>
      <c r="R20" s="85">
        <f t="shared" si="11"/>
        <v>376705.02</v>
      </c>
      <c r="S20" s="85">
        <f t="shared" si="12"/>
        <v>186551.52</v>
      </c>
      <c r="T20" s="86">
        <f t="shared" si="8"/>
        <v>563256.54</v>
      </c>
      <c r="U20" s="67"/>
      <c r="V20" s="85">
        <f t="shared" si="2"/>
        <v>372690.64400000009</v>
      </c>
      <c r="W20" s="85">
        <f t="shared" si="3"/>
        <v>190935.45200000008</v>
      </c>
      <c r="X20" s="86">
        <v>563626.09600000014</v>
      </c>
      <c r="Z20" s="87"/>
      <c r="AA20" s="83">
        <v>1676505</v>
      </c>
      <c r="AB20" s="84">
        <v>827545</v>
      </c>
      <c r="AC20" s="85">
        <f t="shared" si="4"/>
        <v>419939.52599999984</v>
      </c>
      <c r="AD20" s="85">
        <f t="shared" si="5"/>
        <v>205172.83799999999</v>
      </c>
      <c r="AE20" s="86">
        <f t="shared" si="9"/>
        <v>625112.36399999983</v>
      </c>
      <c r="AG20" s="85">
        <f t="shared" si="13"/>
        <v>23471.07</v>
      </c>
      <c r="AH20" s="85">
        <f t="shared" si="14"/>
        <v>11585.63</v>
      </c>
      <c r="AI20" s="86">
        <f t="shared" si="10"/>
        <v>35056.699999999997</v>
      </c>
    </row>
    <row r="21" spans="1:35" x14ac:dyDescent="0.25">
      <c r="A21" s="53" t="s">
        <v>26</v>
      </c>
      <c r="B21" s="67" t="s">
        <v>65</v>
      </c>
      <c r="C21" s="67">
        <v>1</v>
      </c>
      <c r="D21" s="67"/>
      <c r="E21" s="87"/>
      <c r="F21" s="83">
        <v>12341192</v>
      </c>
      <c r="G21" s="84">
        <v>2964176</v>
      </c>
      <c r="H21" s="83">
        <v>12250556</v>
      </c>
      <c r="I21" s="84">
        <v>3022259</v>
      </c>
      <c r="J21" s="83">
        <v>12238699</v>
      </c>
      <c r="K21" s="84">
        <v>3025521</v>
      </c>
      <c r="L21" s="83">
        <v>12247687</v>
      </c>
      <c r="M21" s="84">
        <v>3016103</v>
      </c>
      <c r="N21" s="85">
        <f t="shared" si="7"/>
        <v>2912521.31</v>
      </c>
      <c r="O21" s="85">
        <f t="shared" si="7"/>
        <v>699545.54</v>
      </c>
      <c r="P21" s="86">
        <f t="shared" si="0"/>
        <v>3612066.85</v>
      </c>
      <c r="Q21" s="67"/>
      <c r="R21" s="85">
        <f t="shared" si="11"/>
        <v>3063907.91</v>
      </c>
      <c r="S21" s="85">
        <f t="shared" si="12"/>
        <v>754751.58</v>
      </c>
      <c r="T21" s="86">
        <f t="shared" si="8"/>
        <v>3818659.49</v>
      </c>
      <c r="U21" s="67"/>
      <c r="V21" s="85">
        <f t="shared" si="2"/>
        <v>3031253.243999999</v>
      </c>
      <c r="W21" s="85">
        <f t="shared" si="3"/>
        <v>772486.33600000024</v>
      </c>
      <c r="X21" s="86">
        <v>3803739.5799999991</v>
      </c>
      <c r="Z21" s="87"/>
      <c r="AA21" s="83">
        <v>13635748</v>
      </c>
      <c r="AB21" s="84">
        <v>3348088</v>
      </c>
      <c r="AC21" s="85">
        <f t="shared" si="4"/>
        <v>3415552.1659999993</v>
      </c>
      <c r="AD21" s="85">
        <f t="shared" si="5"/>
        <v>830090.35399999982</v>
      </c>
      <c r="AE21" s="86">
        <f t="shared" si="9"/>
        <v>4245642.5199999996</v>
      </c>
      <c r="AG21" s="85">
        <f t="shared" si="13"/>
        <v>190900.47</v>
      </c>
      <c r="AH21" s="85">
        <f t="shared" si="14"/>
        <v>46873.23</v>
      </c>
      <c r="AI21" s="86">
        <f t="shared" si="10"/>
        <v>237773.7</v>
      </c>
    </row>
    <row r="22" spans="1:35" x14ac:dyDescent="0.25">
      <c r="A22" s="53" t="s">
        <v>27</v>
      </c>
      <c r="B22" s="67" t="s">
        <v>66</v>
      </c>
      <c r="C22" s="67">
        <v>1</v>
      </c>
      <c r="D22" s="67"/>
      <c r="E22" s="87"/>
      <c r="F22" s="83">
        <v>2444064</v>
      </c>
      <c r="G22" s="84">
        <v>1238472</v>
      </c>
      <c r="H22" s="83">
        <v>2426115</v>
      </c>
      <c r="I22" s="84">
        <v>1262740</v>
      </c>
      <c r="J22" s="83">
        <v>2423767</v>
      </c>
      <c r="K22" s="84">
        <v>1264103</v>
      </c>
      <c r="L22" s="83">
        <v>2425547</v>
      </c>
      <c r="M22" s="84">
        <v>1260168</v>
      </c>
      <c r="N22" s="85">
        <f t="shared" si="7"/>
        <v>576799.1</v>
      </c>
      <c r="O22" s="85">
        <f t="shared" si="7"/>
        <v>292279.39</v>
      </c>
      <c r="P22" s="86">
        <f t="shared" si="0"/>
        <v>869078.49</v>
      </c>
      <c r="Q22" s="67"/>
      <c r="R22" s="85">
        <f t="shared" si="11"/>
        <v>606780.04</v>
      </c>
      <c r="S22" s="85">
        <f t="shared" si="12"/>
        <v>315345.25</v>
      </c>
      <c r="T22" s="86">
        <f t="shared" si="8"/>
        <v>922125.29</v>
      </c>
      <c r="U22" s="67"/>
      <c r="V22" s="85">
        <f t="shared" si="2"/>
        <v>600313.37199999997</v>
      </c>
      <c r="W22" s="85">
        <f t="shared" si="3"/>
        <v>322755.16799999995</v>
      </c>
      <c r="X22" s="86">
        <v>923068.53999999992</v>
      </c>
      <c r="Z22" s="87"/>
      <c r="AA22" s="83">
        <v>2700440</v>
      </c>
      <c r="AB22" s="84">
        <v>1398876</v>
      </c>
      <c r="AC22" s="85">
        <f t="shared" si="4"/>
        <v>676420.07799999975</v>
      </c>
      <c r="AD22" s="85">
        <f t="shared" si="5"/>
        <v>346822.84200000006</v>
      </c>
      <c r="AE22" s="86">
        <f t="shared" si="9"/>
        <v>1023242.9199999998</v>
      </c>
      <c r="AG22" s="85">
        <f t="shared" si="13"/>
        <v>37806.160000000003</v>
      </c>
      <c r="AH22" s="85">
        <f t="shared" si="14"/>
        <v>19584.259999999998</v>
      </c>
      <c r="AI22" s="86">
        <f t="shared" si="10"/>
        <v>57390.42</v>
      </c>
    </row>
    <row r="23" spans="1:35" x14ac:dyDescent="0.25">
      <c r="A23" s="53" t="s">
        <v>34</v>
      </c>
      <c r="B23" s="67" t="s">
        <v>133</v>
      </c>
      <c r="C23" s="67">
        <v>1</v>
      </c>
      <c r="D23" s="67"/>
      <c r="E23" s="87"/>
      <c r="F23" s="83">
        <v>2538697</v>
      </c>
      <c r="G23" s="84">
        <v>1036386</v>
      </c>
      <c r="H23" s="83">
        <v>2520053</v>
      </c>
      <c r="I23" s="84">
        <v>1056694</v>
      </c>
      <c r="J23" s="83">
        <v>2517614</v>
      </c>
      <c r="K23" s="84">
        <v>1057835</v>
      </c>
      <c r="L23" s="83">
        <v>2519463</v>
      </c>
      <c r="M23" s="84">
        <v>1054542</v>
      </c>
      <c r="N23" s="85">
        <f t="shared" si="7"/>
        <v>599132.49</v>
      </c>
      <c r="O23" s="85">
        <f t="shared" si="7"/>
        <v>244587.1</v>
      </c>
      <c r="P23" s="86">
        <f t="shared" si="0"/>
        <v>843719.59</v>
      </c>
      <c r="Q23" s="67"/>
      <c r="R23" s="85">
        <f t="shared" si="11"/>
        <v>630274.27</v>
      </c>
      <c r="S23" s="85">
        <f t="shared" si="12"/>
        <v>263889.18</v>
      </c>
      <c r="T23" s="86">
        <f t="shared" si="8"/>
        <v>894163.45</v>
      </c>
      <c r="U23" s="67"/>
      <c r="V23" s="85">
        <f t="shared" si="2"/>
        <v>623557.14400000009</v>
      </c>
      <c r="W23" s="85">
        <f t="shared" si="3"/>
        <v>270090.28000000009</v>
      </c>
      <c r="X23" s="86">
        <v>893647.42400000012</v>
      </c>
      <c r="Z23" s="87"/>
      <c r="AA23" s="83">
        <v>2804999</v>
      </c>
      <c r="AB23" s="84">
        <v>1170616</v>
      </c>
      <c r="AC23" s="85">
        <f t="shared" si="4"/>
        <v>702610.61599999992</v>
      </c>
      <c r="AD23" s="85">
        <f t="shared" si="5"/>
        <v>290230.34999999998</v>
      </c>
      <c r="AE23" s="86">
        <f t="shared" si="9"/>
        <v>992840.9659999999</v>
      </c>
      <c r="AG23" s="85">
        <f t="shared" si="13"/>
        <v>39269.99</v>
      </c>
      <c r="AH23" s="85">
        <f t="shared" si="14"/>
        <v>16388.62</v>
      </c>
      <c r="AI23" s="86">
        <f t="shared" si="10"/>
        <v>55658.61</v>
      </c>
    </row>
    <row r="24" spans="1:35" x14ac:dyDescent="0.25">
      <c r="A24" s="55" t="s">
        <v>142</v>
      </c>
      <c r="B24" s="67" t="s">
        <v>93</v>
      </c>
      <c r="C24" s="67">
        <v>1</v>
      </c>
      <c r="D24" s="67"/>
      <c r="E24" s="87"/>
      <c r="F24" s="83">
        <v>85105</v>
      </c>
      <c r="G24" s="84">
        <v>0</v>
      </c>
      <c r="H24" s="83">
        <v>84480</v>
      </c>
      <c r="I24" s="84">
        <v>0</v>
      </c>
      <c r="J24" s="83">
        <v>84398</v>
      </c>
      <c r="K24" s="84">
        <v>0</v>
      </c>
      <c r="L24" s="83">
        <v>84460</v>
      </c>
      <c r="M24" s="84">
        <v>0</v>
      </c>
      <c r="N24" s="85">
        <f t="shared" si="7"/>
        <v>20084.78</v>
      </c>
      <c r="O24" s="85">
        <f t="shared" si="7"/>
        <v>0</v>
      </c>
      <c r="P24" s="86">
        <f t="shared" si="0"/>
        <v>20084.78</v>
      </c>
      <c r="Q24" s="67"/>
      <c r="R24" s="85">
        <f t="shared" si="11"/>
        <v>21128.75</v>
      </c>
      <c r="S24" s="85">
        <f t="shared" si="12"/>
        <v>0</v>
      </c>
      <c r="T24" s="86">
        <f t="shared" si="8"/>
        <v>21128.75</v>
      </c>
      <c r="U24" s="67"/>
      <c r="V24" s="85">
        <f t="shared" si="2"/>
        <v>20903.398000000001</v>
      </c>
      <c r="W24" s="85">
        <f t="shared" si="3"/>
        <v>0</v>
      </c>
      <c r="X24" s="86">
        <v>20903.398000000001</v>
      </c>
      <c r="Z24" s="87"/>
      <c r="AA24" s="83">
        <v>94033</v>
      </c>
      <c r="AB24" s="84">
        <v>0</v>
      </c>
      <c r="AC24" s="85">
        <f t="shared" si="4"/>
        <v>23553.881999999998</v>
      </c>
      <c r="AD24" s="85">
        <f t="shared" si="5"/>
        <v>0</v>
      </c>
      <c r="AE24" s="86">
        <f t="shared" si="9"/>
        <v>23553.881999999998</v>
      </c>
      <c r="AG24" s="85">
        <f t="shared" si="13"/>
        <v>1316.46</v>
      </c>
      <c r="AH24" s="85">
        <f t="shared" si="14"/>
        <v>0</v>
      </c>
      <c r="AI24" s="86">
        <f t="shared" si="10"/>
        <v>1316.46</v>
      </c>
    </row>
    <row r="25" spans="1:35" x14ac:dyDescent="0.25">
      <c r="A25" s="53" t="s">
        <v>137</v>
      </c>
      <c r="B25" s="67" t="s">
        <v>138</v>
      </c>
      <c r="C25" s="67">
        <v>1</v>
      </c>
      <c r="D25" s="67"/>
      <c r="E25" s="87"/>
      <c r="F25" s="83">
        <v>209890</v>
      </c>
      <c r="G25" s="84">
        <v>436183</v>
      </c>
      <c r="H25" s="83">
        <v>208349</v>
      </c>
      <c r="I25" s="84">
        <v>444730</v>
      </c>
      <c r="J25" s="83">
        <v>208147</v>
      </c>
      <c r="K25" s="84">
        <v>445210</v>
      </c>
      <c r="L25" s="83">
        <v>208300</v>
      </c>
      <c r="M25" s="84">
        <v>443824</v>
      </c>
      <c r="N25" s="85">
        <f t="shared" si="7"/>
        <v>49534.04</v>
      </c>
      <c r="O25" s="85">
        <f t="shared" si="7"/>
        <v>102939.19</v>
      </c>
      <c r="P25" s="86">
        <f t="shared" si="0"/>
        <v>152473.23000000001</v>
      </c>
      <c r="Q25" s="67"/>
      <c r="R25" s="85">
        <f t="shared" si="11"/>
        <v>52108.82</v>
      </c>
      <c r="S25" s="85">
        <f t="shared" si="12"/>
        <v>111062.84</v>
      </c>
      <c r="T25" s="86">
        <f t="shared" si="8"/>
        <v>163171.66</v>
      </c>
      <c r="U25" s="67"/>
      <c r="V25" s="85">
        <f t="shared" si="2"/>
        <v>51553.332000000002</v>
      </c>
      <c r="W25" s="85">
        <f t="shared" si="3"/>
        <v>113672.53</v>
      </c>
      <c r="X25" s="86">
        <v>165225.86199999999</v>
      </c>
      <c r="Z25" s="87"/>
      <c r="AA25" s="83">
        <v>231907</v>
      </c>
      <c r="AB25" s="84">
        <v>492676</v>
      </c>
      <c r="AC25" s="85">
        <f t="shared" si="4"/>
        <v>58089.357999999978</v>
      </c>
      <c r="AD25" s="85">
        <f t="shared" si="5"/>
        <v>122148.90000000002</v>
      </c>
      <c r="AE25" s="86">
        <f t="shared" si="9"/>
        <v>180238.258</v>
      </c>
      <c r="AG25" s="85">
        <f t="shared" si="13"/>
        <v>3246.7</v>
      </c>
      <c r="AH25" s="85">
        <f t="shared" si="14"/>
        <v>6897.46</v>
      </c>
      <c r="AI25" s="86">
        <f t="shared" si="10"/>
        <v>10144.16</v>
      </c>
    </row>
    <row r="26" spans="1:35" x14ac:dyDescent="0.25">
      <c r="A26" s="53" t="s">
        <v>13</v>
      </c>
      <c r="B26" s="67" t="s">
        <v>128</v>
      </c>
      <c r="C26" s="67">
        <v>1</v>
      </c>
      <c r="D26" s="67"/>
      <c r="E26" s="87"/>
      <c r="F26" s="83">
        <v>970199</v>
      </c>
      <c r="G26" s="84">
        <v>342359</v>
      </c>
      <c r="H26" s="83">
        <v>963073</v>
      </c>
      <c r="I26" s="84">
        <v>349068</v>
      </c>
      <c r="J26" s="83">
        <v>962141</v>
      </c>
      <c r="K26" s="84">
        <v>349444</v>
      </c>
      <c r="L26" s="83">
        <v>962848</v>
      </c>
      <c r="M26" s="84">
        <v>348357</v>
      </c>
      <c r="N26" s="85">
        <f t="shared" si="7"/>
        <v>228966.96</v>
      </c>
      <c r="O26" s="85">
        <f t="shared" si="7"/>
        <v>80796.72</v>
      </c>
      <c r="P26" s="86">
        <f t="shared" si="0"/>
        <v>309763.68</v>
      </c>
      <c r="Q26" s="67"/>
      <c r="R26" s="85">
        <f t="shared" si="11"/>
        <v>240868.02000000002</v>
      </c>
      <c r="S26" s="85">
        <f t="shared" si="12"/>
        <v>87173.08</v>
      </c>
      <c r="T26" s="86">
        <f t="shared" si="8"/>
        <v>328041.10000000003</v>
      </c>
      <c r="U26" s="67"/>
      <c r="V26" s="85">
        <f t="shared" si="2"/>
        <v>238300.79600000009</v>
      </c>
      <c r="W26" s="85">
        <f t="shared" si="3"/>
        <v>89220.983999999982</v>
      </c>
      <c r="X26" s="86">
        <v>327521.78000000009</v>
      </c>
      <c r="Z26" s="87"/>
      <c r="AA26" s="83">
        <v>1071970</v>
      </c>
      <c r="AB26" s="84">
        <v>386701</v>
      </c>
      <c r="AC26" s="85">
        <f t="shared" si="4"/>
        <v>268512.85399999993</v>
      </c>
      <c r="AD26" s="85">
        <f t="shared" si="5"/>
        <v>95875.216000000015</v>
      </c>
      <c r="AE26" s="86">
        <f t="shared" si="9"/>
        <v>364388.06999999995</v>
      </c>
      <c r="AG26" s="85">
        <f t="shared" si="13"/>
        <v>15007.58</v>
      </c>
      <c r="AH26" s="85">
        <f t="shared" si="14"/>
        <v>5413.81</v>
      </c>
      <c r="AI26" s="86">
        <f t="shared" si="10"/>
        <v>20421.39</v>
      </c>
    </row>
    <row r="27" spans="1:35" x14ac:dyDescent="0.25">
      <c r="A27" s="53" t="s">
        <v>30</v>
      </c>
      <c r="B27" s="67" t="s">
        <v>67</v>
      </c>
      <c r="C27" s="67">
        <v>1</v>
      </c>
      <c r="D27" s="67"/>
      <c r="E27" s="87"/>
      <c r="F27" s="83">
        <v>16982341</v>
      </c>
      <c r="G27" s="84">
        <v>2616587</v>
      </c>
      <c r="H27" s="83">
        <v>16857620</v>
      </c>
      <c r="I27" s="84">
        <v>2667859</v>
      </c>
      <c r="J27" s="83">
        <v>16841305</v>
      </c>
      <c r="K27" s="84">
        <v>2670739</v>
      </c>
      <c r="L27" s="83">
        <v>16853673</v>
      </c>
      <c r="M27" s="84">
        <v>2662425</v>
      </c>
      <c r="N27" s="85">
        <f t="shared" si="7"/>
        <v>4007832.48</v>
      </c>
      <c r="O27" s="85">
        <f t="shared" si="7"/>
        <v>617514.53</v>
      </c>
      <c r="P27" s="86">
        <f t="shared" si="0"/>
        <v>4625347.01</v>
      </c>
      <c r="Q27" s="67"/>
      <c r="R27" s="85">
        <f t="shared" si="11"/>
        <v>4216151.09</v>
      </c>
      <c r="S27" s="85">
        <f t="shared" si="12"/>
        <v>666246.93999999994</v>
      </c>
      <c r="T27" s="86">
        <f t="shared" si="8"/>
        <v>4882398.0299999993</v>
      </c>
      <c r="U27" s="67"/>
      <c r="V27" s="85">
        <f t="shared" si="2"/>
        <v>4171216.91</v>
      </c>
      <c r="W27" s="85">
        <f t="shared" si="3"/>
        <v>681902.43400000012</v>
      </c>
      <c r="X27" s="86">
        <v>4853119.3440000005</v>
      </c>
      <c r="Z27" s="87"/>
      <c r="AA27" s="83">
        <v>18763741</v>
      </c>
      <c r="AB27" s="84">
        <v>2955481</v>
      </c>
      <c r="AC27" s="85">
        <f t="shared" si="4"/>
        <v>4700038.0999999996</v>
      </c>
      <c r="AD27" s="85">
        <f t="shared" si="5"/>
        <v>732751.14599999995</v>
      </c>
      <c r="AE27" s="86">
        <f t="shared" si="9"/>
        <v>5432789.2459999993</v>
      </c>
      <c r="AG27" s="85">
        <f t="shared" si="13"/>
        <v>262692.37</v>
      </c>
      <c r="AH27" s="85">
        <f t="shared" si="14"/>
        <v>41376.730000000003</v>
      </c>
      <c r="AI27" s="86">
        <f t="shared" si="10"/>
        <v>304069.09999999998</v>
      </c>
    </row>
    <row r="28" spans="1:35" x14ac:dyDescent="0.25">
      <c r="A28" s="53" t="s">
        <v>111</v>
      </c>
      <c r="B28" s="67" t="s">
        <v>113</v>
      </c>
      <c r="C28" s="67">
        <v>1</v>
      </c>
      <c r="D28" s="67"/>
      <c r="E28" s="87"/>
      <c r="F28" s="83">
        <v>3799636</v>
      </c>
      <c r="G28" s="84">
        <v>1478128</v>
      </c>
      <c r="H28" s="83">
        <v>3771731</v>
      </c>
      <c r="I28" s="84">
        <v>1507092</v>
      </c>
      <c r="J28" s="83">
        <v>3768081</v>
      </c>
      <c r="K28" s="84">
        <v>1508718</v>
      </c>
      <c r="L28" s="83">
        <v>3770848</v>
      </c>
      <c r="M28" s="84">
        <v>1504022</v>
      </c>
      <c r="N28" s="85">
        <f t="shared" si="7"/>
        <v>896714.1</v>
      </c>
      <c r="O28" s="85">
        <f t="shared" si="7"/>
        <v>348838.21</v>
      </c>
      <c r="P28" s="86">
        <f t="shared" si="0"/>
        <v>1245552.31</v>
      </c>
      <c r="Q28" s="67"/>
      <c r="R28" s="85">
        <f t="shared" si="11"/>
        <v>943323.42</v>
      </c>
      <c r="S28" s="85">
        <f t="shared" si="12"/>
        <v>376367.5</v>
      </c>
      <c r="T28" s="86">
        <f t="shared" si="8"/>
        <v>1319690.92</v>
      </c>
      <c r="U28" s="67"/>
      <c r="V28" s="85">
        <f t="shared" si="2"/>
        <v>933270.09599999979</v>
      </c>
      <c r="W28" s="85">
        <f t="shared" si="3"/>
        <v>385210.73800000013</v>
      </c>
      <c r="X28" s="86">
        <v>1318480.8339999998</v>
      </c>
      <c r="Z28" s="87"/>
      <c r="AA28" s="83">
        <v>4198207</v>
      </c>
      <c r="AB28" s="84">
        <v>1669571</v>
      </c>
      <c r="AC28" s="85">
        <f t="shared" si="4"/>
        <v>1051588.264</v>
      </c>
      <c r="AD28" s="85">
        <f t="shared" si="5"/>
        <v>413936.49199999985</v>
      </c>
      <c r="AE28" s="86">
        <f t="shared" si="9"/>
        <v>1465524.7559999998</v>
      </c>
      <c r="AG28" s="85">
        <f t="shared" si="13"/>
        <v>58774.9</v>
      </c>
      <c r="AH28" s="85">
        <f t="shared" si="14"/>
        <v>23373.99</v>
      </c>
      <c r="AI28" s="86">
        <f t="shared" si="10"/>
        <v>82148.89</v>
      </c>
    </row>
    <row r="29" spans="1:35" x14ac:dyDescent="0.25">
      <c r="A29" s="53" t="s">
        <v>31</v>
      </c>
      <c r="B29" s="67" t="s">
        <v>132</v>
      </c>
      <c r="C29" s="67">
        <v>1</v>
      </c>
      <c r="D29" s="67"/>
      <c r="E29" s="87"/>
      <c r="F29" s="83">
        <v>6122744</v>
      </c>
      <c r="G29" s="84">
        <v>1855567</v>
      </c>
      <c r="H29" s="83">
        <v>6077777</v>
      </c>
      <c r="I29" s="84">
        <v>1891927</v>
      </c>
      <c r="J29" s="83">
        <v>6071895</v>
      </c>
      <c r="K29" s="84">
        <v>1893969</v>
      </c>
      <c r="L29" s="83">
        <v>6076354</v>
      </c>
      <c r="M29" s="84">
        <v>1888073</v>
      </c>
      <c r="N29" s="85">
        <f t="shared" si="7"/>
        <v>1444967.58</v>
      </c>
      <c r="O29" s="85">
        <f t="shared" si="7"/>
        <v>437913.81</v>
      </c>
      <c r="P29" s="86">
        <f t="shared" si="0"/>
        <v>1882881.3900000001</v>
      </c>
      <c r="Q29" s="67"/>
      <c r="R29" s="85">
        <f t="shared" si="11"/>
        <v>1520073.79</v>
      </c>
      <c r="S29" s="85">
        <f t="shared" si="12"/>
        <v>472472.71</v>
      </c>
      <c r="T29" s="86">
        <f>R29+S29</f>
        <v>1992546.5</v>
      </c>
      <c r="U29" s="67"/>
      <c r="V29" s="85">
        <f t="shared" si="2"/>
        <v>1503873.3500000006</v>
      </c>
      <c r="W29" s="85">
        <f t="shared" si="3"/>
        <v>483574.66399999982</v>
      </c>
      <c r="X29" s="86">
        <v>1987448.0140000004</v>
      </c>
      <c r="Z29" s="87"/>
      <c r="AA29" s="83">
        <v>6765003</v>
      </c>
      <c r="AB29" s="84">
        <v>2095895</v>
      </c>
      <c r="AC29" s="85">
        <f t="shared" si="4"/>
        <v>1694532.5699999994</v>
      </c>
      <c r="AD29" s="85">
        <f t="shared" si="5"/>
        <v>519634.29600000009</v>
      </c>
      <c r="AE29" s="86">
        <f t="shared" si="9"/>
        <v>2214166.8659999995</v>
      </c>
      <c r="AG29" s="85">
        <f t="shared" si="13"/>
        <v>94710.04</v>
      </c>
      <c r="AH29" s="85">
        <f t="shared" si="14"/>
        <v>29342.53</v>
      </c>
      <c r="AI29" s="86">
        <f t="shared" si="10"/>
        <v>124052.56999999999</v>
      </c>
    </row>
    <row r="30" spans="1:35" x14ac:dyDescent="0.25">
      <c r="A30" s="53" t="s">
        <v>29</v>
      </c>
      <c r="B30" s="67" t="s">
        <v>117</v>
      </c>
      <c r="C30" s="67">
        <v>1</v>
      </c>
      <c r="D30" s="67"/>
      <c r="E30" s="87"/>
      <c r="F30" s="83">
        <v>95319</v>
      </c>
      <c r="G30" s="84">
        <v>224797</v>
      </c>
      <c r="H30" s="83">
        <v>94619</v>
      </c>
      <c r="I30" s="84">
        <v>229202</v>
      </c>
      <c r="J30" s="83">
        <v>34580.38356164383</v>
      </c>
      <c r="K30" s="84">
        <v>83765.917808219179</v>
      </c>
      <c r="L30" s="83">
        <v>34580.38356164383</v>
      </c>
      <c r="M30" s="84">
        <v>83765.917808219179</v>
      </c>
      <c r="N30" s="85">
        <f t="shared" si="7"/>
        <v>22495.279999999999</v>
      </c>
      <c r="O30" s="85">
        <f t="shared" si="7"/>
        <v>53052.09</v>
      </c>
      <c r="P30" s="86">
        <f t="shared" si="0"/>
        <v>75547.37</v>
      </c>
      <c r="Q30" s="67"/>
      <c r="R30" s="99">
        <f>J30-N30</f>
        <v>12085.103561643831</v>
      </c>
      <c r="S30" s="99">
        <f>K30-O30</f>
        <v>30713.827808219183</v>
      </c>
      <c r="T30" s="86">
        <f>R30+S30</f>
        <v>42798.931369863014</v>
      </c>
      <c r="U30" s="67"/>
      <c r="V30" s="85">
        <v>0</v>
      </c>
      <c r="W30" s="85">
        <v>0</v>
      </c>
      <c r="X30" s="86">
        <v>0</v>
      </c>
      <c r="Z30" s="87"/>
      <c r="AA30" s="83">
        <v>0</v>
      </c>
      <c r="AB30" s="84">
        <v>0</v>
      </c>
      <c r="AC30" s="85">
        <v>0</v>
      </c>
      <c r="AD30" s="85">
        <v>0</v>
      </c>
      <c r="AE30" s="86">
        <f t="shared" si="9"/>
        <v>0</v>
      </c>
      <c r="AG30" s="85">
        <v>0</v>
      </c>
      <c r="AH30" s="85">
        <v>0</v>
      </c>
      <c r="AI30" s="86">
        <f t="shared" si="10"/>
        <v>0</v>
      </c>
    </row>
    <row r="31" spans="1:35" x14ac:dyDescent="0.25">
      <c r="A31" s="53" t="s">
        <v>110</v>
      </c>
      <c r="B31" s="67" t="s">
        <v>112</v>
      </c>
      <c r="C31" s="67">
        <v>1</v>
      </c>
      <c r="D31" s="67"/>
      <c r="E31" s="87"/>
      <c r="F31" s="83">
        <v>122568</v>
      </c>
      <c r="G31" s="84">
        <v>0</v>
      </c>
      <c r="H31" s="83">
        <v>121668</v>
      </c>
      <c r="I31" s="84">
        <v>0</v>
      </c>
      <c r="J31" s="83">
        <v>121550</v>
      </c>
      <c r="K31" s="84">
        <v>0</v>
      </c>
      <c r="L31" s="83">
        <v>121639</v>
      </c>
      <c r="M31" s="84">
        <v>0</v>
      </c>
      <c r="N31" s="85">
        <f t="shared" si="7"/>
        <v>28926.05</v>
      </c>
      <c r="O31" s="85">
        <f t="shared" si="7"/>
        <v>0</v>
      </c>
      <c r="P31" s="86">
        <f t="shared" si="0"/>
        <v>28926.05</v>
      </c>
      <c r="Q31" s="67"/>
      <c r="R31" s="85">
        <f t="shared" ref="R31:R67" si="15">ROUND(F31*25%,2)-(ROUND(F31*23.6%,2)-ROUND(H31*23.6%,2))</f>
        <v>30429.600000000002</v>
      </c>
      <c r="S31" s="85">
        <f t="shared" ref="S31:S67" si="16">ROUND(G31*25%,2)-(ROUND(G31*23.6%,2)-ROUND(I31*23.6%,2))</f>
        <v>0</v>
      </c>
      <c r="T31" s="86">
        <f t="shared" si="8"/>
        <v>30429.600000000002</v>
      </c>
      <c r="U31" s="67"/>
      <c r="V31" s="85">
        <f t="shared" ref="V31:V40" si="17">ROUND(J31*25%,2)+(J31*23.6%)+(J31*25%)-N31-R31</f>
        <v>30105.149999999998</v>
      </c>
      <c r="W31" s="85">
        <f t="shared" ref="W31:W40" si="18">ROUND(K31*25%,2)+(K31*23.6%)+(K31*25%)-O31-S31</f>
        <v>0</v>
      </c>
      <c r="X31" s="86">
        <v>30105.149999999998</v>
      </c>
      <c r="Z31" s="87"/>
      <c r="AA31" s="83">
        <v>135425</v>
      </c>
      <c r="AB31" s="84">
        <v>0</v>
      </c>
      <c r="AC31" s="85">
        <f t="shared" ref="AC31:AC40" si="19">ROUND(L31*23.6%,2)+(L31*25%)+(L31*25%)-N31-R31-V31+ROUND(AA31*25%,2)</f>
        <v>33921.75</v>
      </c>
      <c r="AD31" s="85">
        <f t="shared" ref="AD31:AD40" si="20">ROUND(M31*23.6%,2)+(M31*25%)+(M31*25%)-O31-S31-W31+ROUND(AB31*25%,2)</f>
        <v>0</v>
      </c>
      <c r="AE31" s="86">
        <f t="shared" si="9"/>
        <v>33921.75</v>
      </c>
      <c r="AG31" s="85">
        <f t="shared" ref="AG31:AG67" si="21">ROUND(AA31*1.4%,2)</f>
        <v>1895.95</v>
      </c>
      <c r="AH31" s="85">
        <f t="shared" ref="AH31:AH67" si="22">ROUND(AB31*1.4%,2)</f>
        <v>0</v>
      </c>
      <c r="AI31" s="86">
        <f t="shared" si="10"/>
        <v>1895.95</v>
      </c>
    </row>
    <row r="32" spans="1:35" x14ac:dyDescent="0.25">
      <c r="A32" s="53" t="s">
        <v>32</v>
      </c>
      <c r="B32" s="67" t="s">
        <v>123</v>
      </c>
      <c r="C32" s="67">
        <v>1</v>
      </c>
      <c r="D32" s="67"/>
      <c r="E32" s="87"/>
      <c r="F32" s="83">
        <v>7470254</v>
      </c>
      <c r="G32" s="84">
        <v>1614783</v>
      </c>
      <c r="H32" s="83">
        <v>7415391</v>
      </c>
      <c r="I32" s="84">
        <v>1646425</v>
      </c>
      <c r="J32" s="83">
        <v>7408215</v>
      </c>
      <c r="K32" s="84">
        <v>1648202</v>
      </c>
      <c r="L32" s="83">
        <v>7413655</v>
      </c>
      <c r="M32" s="84">
        <v>1643071</v>
      </c>
      <c r="N32" s="85">
        <f t="shared" si="7"/>
        <v>1762979.94</v>
      </c>
      <c r="O32" s="85">
        <f t="shared" si="7"/>
        <v>381088.79</v>
      </c>
      <c r="P32" s="86">
        <f t="shared" si="0"/>
        <v>2144068.73</v>
      </c>
      <c r="Q32" s="67"/>
      <c r="R32" s="85">
        <f t="shared" si="15"/>
        <v>1854615.84</v>
      </c>
      <c r="S32" s="85">
        <f t="shared" si="16"/>
        <v>411163.26</v>
      </c>
      <c r="T32" s="86">
        <f t="shared" si="8"/>
        <v>2265779.1</v>
      </c>
      <c r="U32" s="67"/>
      <c r="V32" s="85">
        <f t="shared" si="17"/>
        <v>1834850.4600000002</v>
      </c>
      <c r="W32" s="85">
        <f t="shared" si="18"/>
        <v>420824.62199999997</v>
      </c>
      <c r="X32" s="86">
        <v>2255675.0820000004</v>
      </c>
      <c r="Z32" s="87"/>
      <c r="AA32" s="83">
        <v>8253863</v>
      </c>
      <c r="AB32" s="84">
        <v>1823926</v>
      </c>
      <c r="AC32" s="85">
        <f t="shared" si="19"/>
        <v>2067469.5899999999</v>
      </c>
      <c r="AD32" s="85">
        <f t="shared" si="20"/>
        <v>452205.08799999999</v>
      </c>
      <c r="AE32" s="86">
        <f t="shared" si="9"/>
        <v>2519674.6779999998</v>
      </c>
      <c r="AG32" s="85">
        <f t="shared" si="21"/>
        <v>115554.08</v>
      </c>
      <c r="AH32" s="85">
        <f t="shared" si="22"/>
        <v>25534.959999999999</v>
      </c>
      <c r="AI32" s="86">
        <f t="shared" si="10"/>
        <v>141089.04</v>
      </c>
    </row>
    <row r="33" spans="1:35" x14ac:dyDescent="0.25">
      <c r="A33" s="53" t="s">
        <v>33</v>
      </c>
      <c r="B33" s="67" t="s">
        <v>148</v>
      </c>
      <c r="C33" s="67">
        <v>1</v>
      </c>
      <c r="D33" s="67"/>
      <c r="E33" s="87"/>
      <c r="F33" s="83">
        <v>8225106</v>
      </c>
      <c r="G33" s="84">
        <v>2010524</v>
      </c>
      <c r="H33" s="83">
        <v>8164699</v>
      </c>
      <c r="I33" s="84">
        <v>2049921</v>
      </c>
      <c r="J33" s="83">
        <v>8156797</v>
      </c>
      <c r="K33" s="84">
        <v>2052133</v>
      </c>
      <c r="L33" s="83">
        <v>8162787</v>
      </c>
      <c r="M33" s="84">
        <v>2045745</v>
      </c>
      <c r="N33" s="85">
        <f t="shared" si="7"/>
        <v>1941125.02</v>
      </c>
      <c r="O33" s="85">
        <f t="shared" si="7"/>
        <v>474483.66</v>
      </c>
      <c r="P33" s="86">
        <f t="shared" si="0"/>
        <v>2415608.6800000002</v>
      </c>
      <c r="Q33" s="67"/>
      <c r="R33" s="85">
        <f t="shared" si="15"/>
        <v>2042020.44</v>
      </c>
      <c r="S33" s="85">
        <f t="shared" si="16"/>
        <v>511928.7</v>
      </c>
      <c r="T33" s="86">
        <f t="shared" si="8"/>
        <v>2553949.14</v>
      </c>
      <c r="U33" s="67"/>
      <c r="V33" s="85">
        <f t="shared" si="17"/>
        <v>2020257.1320000002</v>
      </c>
      <c r="W33" s="85">
        <f t="shared" si="18"/>
        <v>523957.52800000011</v>
      </c>
      <c r="X33" s="86">
        <v>2544214.66</v>
      </c>
      <c r="Z33" s="87"/>
      <c r="AA33" s="83">
        <v>9087896</v>
      </c>
      <c r="AB33" s="84">
        <v>2270923</v>
      </c>
      <c r="AC33" s="85">
        <f t="shared" si="19"/>
        <v>2276382.6380000003</v>
      </c>
      <c r="AD33" s="85">
        <f t="shared" si="20"/>
        <v>563029.18200000003</v>
      </c>
      <c r="AE33" s="86">
        <f t="shared" si="9"/>
        <v>2839411.8200000003</v>
      </c>
      <c r="AG33" s="85">
        <f t="shared" si="21"/>
        <v>127230.54</v>
      </c>
      <c r="AH33" s="85">
        <f t="shared" si="22"/>
        <v>31792.92</v>
      </c>
      <c r="AI33" s="86">
        <f t="shared" si="10"/>
        <v>159023.46</v>
      </c>
    </row>
    <row r="34" spans="1:35" x14ac:dyDescent="0.25">
      <c r="A34" s="53" t="s">
        <v>140</v>
      </c>
      <c r="B34" s="67" t="s">
        <v>146</v>
      </c>
      <c r="C34" s="67">
        <v>1</v>
      </c>
      <c r="D34" s="67"/>
      <c r="E34" s="87"/>
      <c r="F34" s="83">
        <v>4728253</v>
      </c>
      <c r="G34" s="84">
        <v>0</v>
      </c>
      <c r="H34" s="83">
        <v>4693528</v>
      </c>
      <c r="I34" s="84">
        <v>0</v>
      </c>
      <c r="J34" s="83">
        <v>4688985</v>
      </c>
      <c r="K34" s="84">
        <v>0</v>
      </c>
      <c r="L34" s="83">
        <v>4692429</v>
      </c>
      <c r="M34" s="84">
        <v>0</v>
      </c>
      <c r="N34" s="85">
        <f t="shared" si="7"/>
        <v>1115867.71</v>
      </c>
      <c r="O34" s="85">
        <f t="shared" si="7"/>
        <v>0</v>
      </c>
      <c r="P34" s="86">
        <f t="shared" si="0"/>
        <v>1115867.71</v>
      </c>
      <c r="Q34" s="67"/>
      <c r="R34" s="85">
        <f t="shared" si="15"/>
        <v>1173868.1500000001</v>
      </c>
      <c r="S34" s="85">
        <f t="shared" si="16"/>
        <v>0</v>
      </c>
      <c r="T34" s="86">
        <f t="shared" si="8"/>
        <v>1173868.1500000001</v>
      </c>
      <c r="U34" s="67"/>
      <c r="V34" s="85">
        <f t="shared" si="17"/>
        <v>1161357.0999999999</v>
      </c>
      <c r="W34" s="85">
        <f t="shared" si="18"/>
        <v>0</v>
      </c>
      <c r="X34" s="86">
        <v>1161357.0999999999</v>
      </c>
      <c r="Z34" s="87"/>
      <c r="AA34" s="83">
        <v>5224234</v>
      </c>
      <c r="AB34" s="84">
        <v>0</v>
      </c>
      <c r="AC34" s="85">
        <f t="shared" si="19"/>
        <v>1308593.2800000003</v>
      </c>
      <c r="AD34" s="85">
        <f t="shared" si="20"/>
        <v>0</v>
      </c>
      <c r="AE34" s="86">
        <f t="shared" si="9"/>
        <v>1308593.2800000003</v>
      </c>
      <c r="AG34" s="85">
        <f t="shared" si="21"/>
        <v>73139.28</v>
      </c>
      <c r="AH34" s="85">
        <f t="shared" si="22"/>
        <v>0</v>
      </c>
      <c r="AI34" s="86">
        <f t="shared" si="10"/>
        <v>73139.28</v>
      </c>
    </row>
    <row r="35" spans="1:35" x14ac:dyDescent="0.25">
      <c r="A35" s="96" t="s">
        <v>141</v>
      </c>
      <c r="B35" s="67" t="s">
        <v>145</v>
      </c>
      <c r="C35" s="67">
        <v>1</v>
      </c>
      <c r="D35" s="67"/>
      <c r="E35" s="87"/>
      <c r="F35" s="83">
        <v>1649749</v>
      </c>
      <c r="G35" s="84">
        <v>0</v>
      </c>
      <c r="H35" s="83">
        <v>1637633</v>
      </c>
      <c r="I35" s="84">
        <v>0</v>
      </c>
      <c r="J35" s="83">
        <v>1636048</v>
      </c>
      <c r="K35" s="84">
        <v>0</v>
      </c>
      <c r="L35" s="83">
        <v>1637249</v>
      </c>
      <c r="M35" s="84">
        <v>0</v>
      </c>
      <c r="N35" s="85">
        <f t="shared" si="7"/>
        <v>389340.76</v>
      </c>
      <c r="O35" s="85">
        <f t="shared" si="7"/>
        <v>0</v>
      </c>
      <c r="P35" s="86">
        <f t="shared" si="0"/>
        <v>389340.76</v>
      </c>
      <c r="Q35" s="67"/>
      <c r="R35" s="85">
        <f t="shared" si="15"/>
        <v>409577.88</v>
      </c>
      <c r="S35" s="85">
        <f t="shared" si="16"/>
        <v>0</v>
      </c>
      <c r="T35" s="86">
        <f t="shared" si="8"/>
        <v>409577.88</v>
      </c>
      <c r="U35" s="67"/>
      <c r="V35" s="85">
        <f t="shared" si="17"/>
        <v>405212.68799999997</v>
      </c>
      <c r="W35" s="85">
        <f t="shared" si="18"/>
        <v>0</v>
      </c>
      <c r="X35" s="86">
        <v>405212.68799999997</v>
      </c>
      <c r="Z35" s="87"/>
      <c r="AA35" s="83">
        <v>1822803</v>
      </c>
      <c r="AB35" s="84">
        <v>0</v>
      </c>
      <c r="AC35" s="85">
        <f t="shared" si="19"/>
        <v>456584.68200000003</v>
      </c>
      <c r="AD35" s="85">
        <f t="shared" si="20"/>
        <v>0</v>
      </c>
      <c r="AE35" s="86">
        <f t="shared" si="9"/>
        <v>456584.68200000003</v>
      </c>
      <c r="AG35" s="85">
        <f t="shared" si="21"/>
        <v>25519.24</v>
      </c>
      <c r="AH35" s="85">
        <f t="shared" si="22"/>
        <v>0</v>
      </c>
      <c r="AI35" s="86">
        <f t="shared" si="10"/>
        <v>25519.24</v>
      </c>
    </row>
    <row r="36" spans="1:35" x14ac:dyDescent="0.25">
      <c r="A36" s="53" t="s">
        <v>35</v>
      </c>
      <c r="B36" s="67" t="s">
        <v>68</v>
      </c>
      <c r="C36" s="67">
        <v>1</v>
      </c>
      <c r="D36" s="67"/>
      <c r="E36" s="87"/>
      <c r="F36" s="83">
        <v>50757433</v>
      </c>
      <c r="G36" s="84">
        <v>8633001</v>
      </c>
      <c r="H36" s="83">
        <v>50384661</v>
      </c>
      <c r="I36" s="84">
        <v>8802165</v>
      </c>
      <c r="J36" s="83">
        <v>50335898</v>
      </c>
      <c r="K36" s="84">
        <v>8811666</v>
      </c>
      <c r="L36" s="83">
        <v>50372864</v>
      </c>
      <c r="M36" s="84">
        <v>8784235</v>
      </c>
      <c r="N36" s="85">
        <f t="shared" si="7"/>
        <v>11978754.189999999</v>
      </c>
      <c r="O36" s="85">
        <f t="shared" si="7"/>
        <v>2037388.24</v>
      </c>
      <c r="P36" s="86">
        <f t="shared" si="0"/>
        <v>14016142.43</v>
      </c>
      <c r="Q36" s="67"/>
      <c r="R36" s="85">
        <f t="shared" si="15"/>
        <v>12601384.060000001</v>
      </c>
      <c r="S36" s="85">
        <f t="shared" si="16"/>
        <v>2198172.9500000002</v>
      </c>
      <c r="T36" s="86">
        <f t="shared" si="8"/>
        <v>14799557.010000002</v>
      </c>
      <c r="U36" s="67"/>
      <c r="V36" s="85">
        <f t="shared" si="17"/>
        <v>12467082.678000005</v>
      </c>
      <c r="W36" s="85">
        <f t="shared" si="18"/>
        <v>2249824.9859999996</v>
      </c>
      <c r="X36" s="86">
        <v>14716907.664000005</v>
      </c>
      <c r="Z36" s="87"/>
      <c r="AA36" s="83">
        <v>56081745</v>
      </c>
      <c r="AB36" s="84">
        <v>9751126</v>
      </c>
      <c r="AC36" s="85">
        <f t="shared" si="19"/>
        <v>14047643.221999995</v>
      </c>
      <c r="AD36" s="85">
        <f t="shared" si="20"/>
        <v>2417592.284</v>
      </c>
      <c r="AE36" s="86">
        <f t="shared" si="9"/>
        <v>16465235.505999995</v>
      </c>
      <c r="AG36" s="85">
        <f t="shared" si="21"/>
        <v>785144.43</v>
      </c>
      <c r="AH36" s="85">
        <f t="shared" si="22"/>
        <v>136515.76</v>
      </c>
      <c r="AI36" s="86">
        <f t="shared" si="10"/>
        <v>921660.19000000006</v>
      </c>
    </row>
    <row r="37" spans="1:35" x14ac:dyDescent="0.25">
      <c r="A37" s="53" t="s">
        <v>45</v>
      </c>
      <c r="B37" s="67" t="s">
        <v>69</v>
      </c>
      <c r="C37" s="67">
        <v>1</v>
      </c>
      <c r="D37" s="67"/>
      <c r="E37" s="87"/>
      <c r="F37" s="83">
        <v>2995414</v>
      </c>
      <c r="G37" s="84">
        <v>805399</v>
      </c>
      <c r="H37" s="83">
        <v>2973415</v>
      </c>
      <c r="I37" s="84">
        <v>821181</v>
      </c>
      <c r="J37" s="83">
        <v>2970537</v>
      </c>
      <c r="K37" s="84">
        <v>822068</v>
      </c>
      <c r="L37" s="83">
        <v>2972718</v>
      </c>
      <c r="M37" s="84">
        <v>819509</v>
      </c>
      <c r="N37" s="85">
        <f t="shared" si="7"/>
        <v>706917.7</v>
      </c>
      <c r="O37" s="85">
        <f t="shared" si="7"/>
        <v>190074.16</v>
      </c>
      <c r="P37" s="86">
        <f t="shared" si="0"/>
        <v>896991.86</v>
      </c>
      <c r="Q37" s="67"/>
      <c r="R37" s="85">
        <f t="shared" si="15"/>
        <v>743661.74</v>
      </c>
      <c r="S37" s="85">
        <f t="shared" si="16"/>
        <v>205074.31</v>
      </c>
      <c r="T37" s="86">
        <f t="shared" si="8"/>
        <v>948736.05</v>
      </c>
      <c r="U37" s="67"/>
      <c r="V37" s="85">
        <f t="shared" si="17"/>
        <v>735735.7919999999</v>
      </c>
      <c r="W37" s="85">
        <f t="shared" si="18"/>
        <v>209893.57799999992</v>
      </c>
      <c r="X37" s="86">
        <v>945629.36999999988</v>
      </c>
      <c r="Z37" s="87"/>
      <c r="AA37" s="83">
        <v>3309624</v>
      </c>
      <c r="AB37" s="84">
        <v>909713</v>
      </c>
      <c r="AC37" s="85">
        <f t="shared" si="19"/>
        <v>829011.21800000034</v>
      </c>
      <c r="AD37" s="85">
        <f t="shared" si="20"/>
        <v>225544.82200000004</v>
      </c>
      <c r="AE37" s="86">
        <f t="shared" si="9"/>
        <v>1054556.0400000005</v>
      </c>
      <c r="AG37" s="85">
        <f t="shared" si="21"/>
        <v>46334.74</v>
      </c>
      <c r="AH37" s="85">
        <f t="shared" si="22"/>
        <v>12735.98</v>
      </c>
      <c r="AI37" s="86">
        <f t="shared" si="10"/>
        <v>59070.720000000001</v>
      </c>
    </row>
    <row r="38" spans="1:35" x14ac:dyDescent="0.25">
      <c r="A38" s="53" t="s">
        <v>125</v>
      </c>
      <c r="B38" s="67" t="s">
        <v>127</v>
      </c>
      <c r="C38" s="67">
        <v>1</v>
      </c>
      <c r="D38" s="67"/>
      <c r="E38" s="87"/>
      <c r="F38" s="83">
        <v>293073</v>
      </c>
      <c r="G38" s="84">
        <v>327831</v>
      </c>
      <c r="H38" s="83">
        <v>290920</v>
      </c>
      <c r="I38" s="84">
        <v>334254</v>
      </c>
      <c r="J38" s="83">
        <v>290639</v>
      </c>
      <c r="K38" s="84">
        <v>334615</v>
      </c>
      <c r="L38" s="83">
        <v>290852</v>
      </c>
      <c r="M38" s="84">
        <v>333574</v>
      </c>
      <c r="N38" s="85">
        <f t="shared" si="7"/>
        <v>69165.23</v>
      </c>
      <c r="O38" s="85">
        <f t="shared" si="7"/>
        <v>77368.12</v>
      </c>
      <c r="P38" s="86">
        <f t="shared" si="0"/>
        <v>146533.34999999998</v>
      </c>
      <c r="Q38" s="67"/>
      <c r="R38" s="85">
        <f t="shared" si="15"/>
        <v>72760.14</v>
      </c>
      <c r="S38" s="85">
        <f t="shared" si="16"/>
        <v>83473.570000000007</v>
      </c>
      <c r="T38" s="86">
        <f t="shared" si="8"/>
        <v>156233.71000000002</v>
      </c>
      <c r="U38" s="67"/>
      <c r="V38" s="85">
        <f t="shared" si="17"/>
        <v>71984.934000000023</v>
      </c>
      <c r="W38" s="85">
        <f t="shared" si="18"/>
        <v>85434.950000000012</v>
      </c>
      <c r="X38" s="86">
        <v>157419.88400000002</v>
      </c>
      <c r="Z38" s="87"/>
      <c r="AA38" s="83">
        <v>323815</v>
      </c>
      <c r="AB38" s="84">
        <v>370290</v>
      </c>
      <c r="AC38" s="85">
        <f t="shared" si="19"/>
        <v>81110.516000000003</v>
      </c>
      <c r="AD38" s="85">
        <f t="shared" si="20"/>
        <v>91806.32</v>
      </c>
      <c r="AE38" s="86">
        <f t="shared" si="9"/>
        <v>172916.83600000001</v>
      </c>
      <c r="AG38" s="85">
        <f t="shared" si="21"/>
        <v>4533.41</v>
      </c>
      <c r="AH38" s="85">
        <f t="shared" si="22"/>
        <v>5184.0600000000004</v>
      </c>
      <c r="AI38" s="86">
        <f t="shared" si="10"/>
        <v>9717.4700000000012</v>
      </c>
    </row>
    <row r="39" spans="1:35" x14ac:dyDescent="0.25">
      <c r="A39" s="53" t="s">
        <v>124</v>
      </c>
      <c r="B39" s="67" t="s">
        <v>152</v>
      </c>
      <c r="C39" s="67">
        <v>1</v>
      </c>
      <c r="D39" s="67"/>
      <c r="E39" s="87"/>
      <c r="F39" s="83">
        <v>7660166</v>
      </c>
      <c r="G39" s="84">
        <v>2307391</v>
      </c>
      <c r="H39" s="83">
        <v>7603908</v>
      </c>
      <c r="I39" s="84">
        <v>2352604</v>
      </c>
      <c r="J39" s="83">
        <v>7596549</v>
      </c>
      <c r="K39" s="84">
        <v>2355144</v>
      </c>
      <c r="L39" s="83">
        <v>7602128</v>
      </c>
      <c r="M39" s="84">
        <v>2347812</v>
      </c>
      <c r="N39" s="85">
        <f t="shared" si="7"/>
        <v>1807799.18</v>
      </c>
      <c r="O39" s="85">
        <f t="shared" si="7"/>
        <v>544544.28</v>
      </c>
      <c r="P39" s="86">
        <f t="shared" si="0"/>
        <v>2352343.46</v>
      </c>
      <c r="Q39" s="67"/>
      <c r="R39" s="85">
        <f t="shared" si="15"/>
        <v>1901764.61</v>
      </c>
      <c r="S39" s="85">
        <f t="shared" si="16"/>
        <v>587518.01</v>
      </c>
      <c r="T39" s="86">
        <f t="shared" si="8"/>
        <v>2489282.62</v>
      </c>
      <c r="U39" s="67"/>
      <c r="V39" s="85">
        <f t="shared" si="17"/>
        <v>1881496.2740000004</v>
      </c>
      <c r="W39" s="85">
        <f t="shared" si="18"/>
        <v>601323.69400000013</v>
      </c>
      <c r="X39" s="86">
        <v>2482819.9680000003</v>
      </c>
      <c r="Z39" s="87"/>
      <c r="AA39" s="83">
        <v>8463696</v>
      </c>
      <c r="AB39" s="84">
        <v>2606239</v>
      </c>
      <c r="AC39" s="85">
        <f t="shared" si="19"/>
        <v>2120030.1459999997</v>
      </c>
      <c r="AD39" s="85">
        <f t="shared" si="20"/>
        <v>646163.39599999972</v>
      </c>
      <c r="AE39" s="86">
        <f t="shared" si="9"/>
        <v>2766193.5419999994</v>
      </c>
      <c r="AG39" s="85">
        <f t="shared" si="21"/>
        <v>118491.74</v>
      </c>
      <c r="AH39" s="85">
        <f t="shared" si="22"/>
        <v>36487.35</v>
      </c>
      <c r="AI39" s="86">
        <f t="shared" si="10"/>
        <v>154979.09</v>
      </c>
    </row>
    <row r="40" spans="1:35" x14ac:dyDescent="0.25">
      <c r="A40" s="57" t="s">
        <v>106</v>
      </c>
      <c r="B40" s="67" t="s">
        <v>109</v>
      </c>
      <c r="C40" s="67">
        <v>1</v>
      </c>
      <c r="D40" s="67"/>
      <c r="E40" s="87"/>
      <c r="F40" s="83">
        <v>189276</v>
      </c>
      <c r="G40" s="84">
        <v>566813</v>
      </c>
      <c r="H40" s="83">
        <v>187886</v>
      </c>
      <c r="I40" s="84">
        <v>577920</v>
      </c>
      <c r="J40" s="83">
        <v>187704</v>
      </c>
      <c r="K40" s="84">
        <v>578543</v>
      </c>
      <c r="L40" s="83">
        <v>187842</v>
      </c>
      <c r="M40" s="84">
        <v>576742</v>
      </c>
      <c r="N40" s="85">
        <f t="shared" si="7"/>
        <v>44669.14</v>
      </c>
      <c r="O40" s="85">
        <f t="shared" si="7"/>
        <v>133767.87</v>
      </c>
      <c r="P40" s="86">
        <f t="shared" si="0"/>
        <v>178437.01</v>
      </c>
      <c r="Q40" s="67"/>
      <c r="R40" s="85">
        <f t="shared" si="15"/>
        <v>46990.96</v>
      </c>
      <c r="S40" s="85">
        <f t="shared" si="16"/>
        <v>144324.5</v>
      </c>
      <c r="T40" s="86">
        <f t="shared" si="8"/>
        <v>191315.46</v>
      </c>
      <c r="U40" s="67"/>
      <c r="V40" s="85">
        <f t="shared" si="17"/>
        <v>46490.044000000002</v>
      </c>
      <c r="W40" s="85">
        <f t="shared" si="18"/>
        <v>147715.27800000005</v>
      </c>
      <c r="X40" s="86">
        <v>194205.32200000004</v>
      </c>
      <c r="Z40" s="87"/>
      <c r="AA40" s="83">
        <v>209131</v>
      </c>
      <c r="AB40" s="84">
        <v>640225</v>
      </c>
      <c r="AC40" s="85">
        <f t="shared" si="19"/>
        <v>52384.315999999992</v>
      </c>
      <c r="AD40" s="85">
        <f t="shared" si="20"/>
        <v>158730.71199999994</v>
      </c>
      <c r="AE40" s="86">
        <f t="shared" si="9"/>
        <v>211115.02799999993</v>
      </c>
      <c r="AG40" s="85">
        <f t="shared" si="21"/>
        <v>2927.83</v>
      </c>
      <c r="AH40" s="85">
        <f t="shared" si="22"/>
        <v>8963.15</v>
      </c>
      <c r="AI40" s="86">
        <f t="shared" si="10"/>
        <v>11890.98</v>
      </c>
    </row>
    <row r="41" spans="1:35" x14ac:dyDescent="0.25">
      <c r="A41" s="57" t="s">
        <v>143</v>
      </c>
      <c r="B41" s="67" t="s">
        <v>126</v>
      </c>
      <c r="C41" s="67">
        <v>1</v>
      </c>
      <c r="D41" s="67"/>
      <c r="E41" s="87"/>
      <c r="F41" s="83">
        <v>2526575</v>
      </c>
      <c r="G41" s="84">
        <v>0</v>
      </c>
      <c r="H41" s="83">
        <v>2508020</v>
      </c>
      <c r="I41" s="84">
        <v>0</v>
      </c>
      <c r="J41" s="83">
        <v>2505592</v>
      </c>
      <c r="K41" s="84">
        <v>0</v>
      </c>
      <c r="L41" s="83">
        <v>1293427.4547945207</v>
      </c>
      <c r="M41" s="84">
        <v>0</v>
      </c>
      <c r="N41" s="85">
        <f t="shared" si="7"/>
        <v>596271.69999999995</v>
      </c>
      <c r="O41" s="85">
        <f t="shared" si="7"/>
        <v>0</v>
      </c>
      <c r="P41" s="86">
        <f t="shared" si="0"/>
        <v>596271.69999999995</v>
      </c>
      <c r="Q41" s="67"/>
      <c r="R41" s="85">
        <f t="shared" si="15"/>
        <v>627264.77</v>
      </c>
      <c r="S41" s="85">
        <f t="shared" si="16"/>
        <v>0</v>
      </c>
      <c r="T41" s="86">
        <f t="shared" si="8"/>
        <v>627264.77</v>
      </c>
      <c r="U41" s="67"/>
      <c r="V41" s="99">
        <f>1293427-T41-P41</f>
        <v>69890.530000000028</v>
      </c>
      <c r="W41" s="85">
        <f t="shared" ref="W41:W67" si="23">ROUND(K41*25%,2)+(K41*23.6%)+(K41*25%)-O41-S41</f>
        <v>0</v>
      </c>
      <c r="X41" s="86">
        <v>69890.530000000028</v>
      </c>
      <c r="Z41" s="87"/>
      <c r="AA41" s="83">
        <v>0</v>
      </c>
      <c r="AB41" s="84">
        <v>0</v>
      </c>
      <c r="AC41" s="85">
        <v>0</v>
      </c>
      <c r="AD41" s="85">
        <f t="shared" ref="AD41:AD67" si="24">ROUND(M41*23.6%,2)+(M41*25%)+(M41*25%)-O41-S41-W41+ROUND(AB41*25%,2)</f>
        <v>0</v>
      </c>
      <c r="AE41" s="86">
        <f t="shared" si="9"/>
        <v>0</v>
      </c>
      <c r="AG41" s="85">
        <f t="shared" si="21"/>
        <v>0</v>
      </c>
      <c r="AH41" s="85">
        <f t="shared" si="22"/>
        <v>0</v>
      </c>
      <c r="AI41" s="86">
        <f t="shared" si="10"/>
        <v>0</v>
      </c>
    </row>
    <row r="42" spans="1:35" x14ac:dyDescent="0.25">
      <c r="A42" s="53" t="s">
        <v>36</v>
      </c>
      <c r="B42" s="67" t="s">
        <v>82</v>
      </c>
      <c r="C42" s="67">
        <v>1</v>
      </c>
      <c r="D42" s="67"/>
      <c r="E42" s="87"/>
      <c r="F42" s="83">
        <v>6234965</v>
      </c>
      <c r="G42" s="84">
        <v>885659</v>
      </c>
      <c r="H42" s="83">
        <v>6189175</v>
      </c>
      <c r="I42" s="84">
        <v>903013</v>
      </c>
      <c r="J42" s="83">
        <v>6183184</v>
      </c>
      <c r="K42" s="84">
        <v>903987</v>
      </c>
      <c r="L42" s="83">
        <v>6187725</v>
      </c>
      <c r="M42" s="84">
        <v>901174</v>
      </c>
      <c r="N42" s="85">
        <f t="shared" si="7"/>
        <v>1471451.74</v>
      </c>
      <c r="O42" s="85">
        <f t="shared" si="7"/>
        <v>209015.52</v>
      </c>
      <c r="P42" s="86">
        <f t="shared" si="0"/>
        <v>1680467.26</v>
      </c>
      <c r="Q42" s="67"/>
      <c r="R42" s="85">
        <f t="shared" si="15"/>
        <v>1547934.81</v>
      </c>
      <c r="S42" s="85">
        <f t="shared" si="16"/>
        <v>225510.30000000002</v>
      </c>
      <c r="T42" s="86">
        <f t="shared" si="8"/>
        <v>1773445.11</v>
      </c>
      <c r="U42" s="67"/>
      <c r="V42" s="85">
        <f t="shared" ref="V42:V67" si="25">ROUND(J42*25%,2)+(J42*23.6%)+(J42*25%)-N42-R42</f>
        <v>1531436.8740000003</v>
      </c>
      <c r="W42" s="85">
        <f t="shared" si="23"/>
        <v>230808.61199999999</v>
      </c>
      <c r="X42" s="86">
        <v>1762245.4860000003</v>
      </c>
      <c r="Z42" s="87"/>
      <c r="AA42" s="83">
        <v>6888996</v>
      </c>
      <c r="AB42" s="84">
        <v>1000367</v>
      </c>
      <c r="AC42" s="85">
        <f t="shared" ref="AC42:AC67" si="26">ROUND(L42*23.6%,2)+(L42*25%)+(L42*25%)-N42-R42-V42+ROUND(AA42*25%,2)</f>
        <v>1725591.175999999</v>
      </c>
      <c r="AD42" s="85">
        <f t="shared" si="24"/>
        <v>248021.37800000003</v>
      </c>
      <c r="AE42" s="86">
        <f t="shared" si="9"/>
        <v>1973612.5539999991</v>
      </c>
      <c r="AG42" s="85">
        <f t="shared" si="21"/>
        <v>96445.94</v>
      </c>
      <c r="AH42" s="85">
        <f t="shared" si="22"/>
        <v>14005.14</v>
      </c>
      <c r="AI42" s="86">
        <f t="shared" si="10"/>
        <v>110451.08</v>
      </c>
    </row>
    <row r="43" spans="1:35" x14ac:dyDescent="0.25">
      <c r="A43" s="53" t="s">
        <v>37</v>
      </c>
      <c r="B43" s="67" t="s">
        <v>150</v>
      </c>
      <c r="C43" s="67">
        <v>1</v>
      </c>
      <c r="D43" s="67"/>
      <c r="E43" s="87"/>
      <c r="F43" s="83">
        <v>25957383</v>
      </c>
      <c r="G43" s="84">
        <v>5060404</v>
      </c>
      <c r="H43" s="83">
        <v>25766747</v>
      </c>
      <c r="I43" s="84">
        <v>5159563</v>
      </c>
      <c r="J43" s="83">
        <v>25741810</v>
      </c>
      <c r="K43" s="84">
        <v>5165133</v>
      </c>
      <c r="L43" s="83">
        <v>25760715</v>
      </c>
      <c r="M43" s="84">
        <v>5149054</v>
      </c>
      <c r="N43" s="85">
        <f t="shared" si="7"/>
        <v>6125942.3899999997</v>
      </c>
      <c r="O43" s="85">
        <f t="shared" si="7"/>
        <v>1194255.3400000001</v>
      </c>
      <c r="P43" s="86">
        <f t="shared" si="0"/>
        <v>7320197.7299999995</v>
      </c>
      <c r="Q43" s="67"/>
      <c r="R43" s="85">
        <f t="shared" si="15"/>
        <v>6444355.6500000004</v>
      </c>
      <c r="S43" s="85">
        <f t="shared" si="16"/>
        <v>1288502.53</v>
      </c>
      <c r="T43" s="86">
        <f t="shared" si="8"/>
        <v>7732858.1800000006</v>
      </c>
      <c r="U43" s="67"/>
      <c r="V43" s="85">
        <f t="shared" si="25"/>
        <v>6375674.1199999992</v>
      </c>
      <c r="W43" s="85">
        <f t="shared" si="23"/>
        <v>1318780.0180000004</v>
      </c>
      <c r="X43" s="86">
        <v>7694454.1379999993</v>
      </c>
      <c r="Z43" s="87"/>
      <c r="AA43" s="83">
        <v>28680239</v>
      </c>
      <c r="AB43" s="84">
        <v>5715816</v>
      </c>
      <c r="AC43" s="85">
        <f t="shared" si="26"/>
        <v>7183973.8300000019</v>
      </c>
      <c r="AD43" s="85">
        <f t="shared" si="24"/>
        <v>1417119.852</v>
      </c>
      <c r="AE43" s="86">
        <f t="shared" si="9"/>
        <v>8601093.6820000019</v>
      </c>
      <c r="AG43" s="85">
        <f t="shared" si="21"/>
        <v>401523.35</v>
      </c>
      <c r="AH43" s="85">
        <f t="shared" si="22"/>
        <v>80021.42</v>
      </c>
      <c r="AI43" s="86">
        <f t="shared" si="10"/>
        <v>481544.76999999996</v>
      </c>
    </row>
    <row r="44" spans="1:35" x14ac:dyDescent="0.25">
      <c r="A44" s="53" t="s">
        <v>15</v>
      </c>
      <c r="B44" s="67" t="s">
        <v>107</v>
      </c>
      <c r="C44" s="67">
        <v>1</v>
      </c>
      <c r="D44" s="67"/>
      <c r="E44" s="87"/>
      <c r="F44" s="83">
        <v>421795</v>
      </c>
      <c r="G44" s="84">
        <v>919288</v>
      </c>
      <c r="H44" s="83">
        <v>418697</v>
      </c>
      <c r="I44" s="84">
        <v>937302</v>
      </c>
      <c r="J44" s="83">
        <v>418292</v>
      </c>
      <c r="K44" s="84">
        <v>938314</v>
      </c>
      <c r="L44" s="83">
        <v>418599</v>
      </c>
      <c r="M44" s="84">
        <v>935393</v>
      </c>
      <c r="N44" s="85">
        <f t="shared" si="7"/>
        <v>99543.62</v>
      </c>
      <c r="O44" s="85">
        <f t="shared" si="7"/>
        <v>216951.97</v>
      </c>
      <c r="P44" s="86">
        <f t="shared" si="0"/>
        <v>316495.58999999997</v>
      </c>
      <c r="Q44" s="67"/>
      <c r="R44" s="85">
        <f t="shared" si="15"/>
        <v>104717.62000000001</v>
      </c>
      <c r="S44" s="85">
        <f t="shared" si="16"/>
        <v>234073.3</v>
      </c>
      <c r="T44" s="86">
        <f t="shared" si="8"/>
        <v>338790.92</v>
      </c>
      <c r="U44" s="67"/>
      <c r="V44" s="85">
        <f t="shared" si="25"/>
        <v>103601.67200000001</v>
      </c>
      <c r="W44" s="85">
        <f t="shared" si="23"/>
        <v>239573.83400000009</v>
      </c>
      <c r="X44" s="86">
        <v>343175.50600000011</v>
      </c>
      <c r="Z44" s="87"/>
      <c r="AA44" s="83">
        <v>466040</v>
      </c>
      <c r="AB44" s="84">
        <v>1038352</v>
      </c>
      <c r="AC44" s="85">
        <f t="shared" si="26"/>
        <v>116735.94799999997</v>
      </c>
      <c r="AD44" s="85">
        <f t="shared" si="24"/>
        <v>257438.14599999995</v>
      </c>
      <c r="AE44" s="86">
        <f t="shared" si="9"/>
        <v>374174.09399999992</v>
      </c>
      <c r="AG44" s="85">
        <f t="shared" si="21"/>
        <v>6524.56</v>
      </c>
      <c r="AH44" s="85">
        <f t="shared" si="22"/>
        <v>14536.93</v>
      </c>
      <c r="AI44" s="86">
        <f t="shared" si="10"/>
        <v>21061.49</v>
      </c>
    </row>
    <row r="45" spans="1:35" x14ac:dyDescent="0.25">
      <c r="A45" s="53" t="s">
        <v>38</v>
      </c>
      <c r="B45" s="67" t="s">
        <v>70</v>
      </c>
      <c r="C45" s="67">
        <v>1</v>
      </c>
      <c r="D45" s="67"/>
      <c r="E45" s="87"/>
      <c r="F45" s="83">
        <v>26352216</v>
      </c>
      <c r="G45" s="84">
        <v>2665999</v>
      </c>
      <c r="H45" s="83">
        <v>26158681</v>
      </c>
      <c r="I45" s="84">
        <v>2718239</v>
      </c>
      <c r="J45" s="83">
        <v>26133364</v>
      </c>
      <c r="K45" s="84">
        <v>2721173</v>
      </c>
      <c r="L45" s="83">
        <v>26152556</v>
      </c>
      <c r="M45" s="84">
        <v>2712702</v>
      </c>
      <c r="N45" s="85">
        <f t="shared" si="7"/>
        <v>6219122.9800000004</v>
      </c>
      <c r="O45" s="85">
        <f t="shared" si="7"/>
        <v>629175.76</v>
      </c>
      <c r="P45" s="86">
        <f t="shared" si="0"/>
        <v>6848298.7400000002</v>
      </c>
      <c r="Q45" s="67"/>
      <c r="R45" s="85">
        <f t="shared" si="15"/>
        <v>6542379.7399999993</v>
      </c>
      <c r="S45" s="85">
        <f t="shared" si="16"/>
        <v>678828.39</v>
      </c>
      <c r="T45" s="86">
        <f t="shared" si="8"/>
        <v>7221208.129999999</v>
      </c>
      <c r="U45" s="67"/>
      <c r="V45" s="85">
        <f t="shared" si="25"/>
        <v>6472653.1839999994</v>
      </c>
      <c r="W45" s="85">
        <f t="shared" si="23"/>
        <v>694779.17800000019</v>
      </c>
      <c r="X45" s="86">
        <v>7167432.3619999997</v>
      </c>
      <c r="Z45" s="87"/>
      <c r="AA45" s="83">
        <v>29116490</v>
      </c>
      <c r="AB45" s="84">
        <v>3011292</v>
      </c>
      <c r="AC45" s="85">
        <f t="shared" si="26"/>
        <v>7293247.8159999996</v>
      </c>
      <c r="AD45" s="85">
        <f t="shared" si="24"/>
        <v>746588.34199999971</v>
      </c>
      <c r="AE45" s="86">
        <f t="shared" si="9"/>
        <v>8039836.1579999998</v>
      </c>
      <c r="AG45" s="85">
        <f t="shared" si="21"/>
        <v>407630.86</v>
      </c>
      <c r="AH45" s="85">
        <f t="shared" si="22"/>
        <v>42158.09</v>
      </c>
      <c r="AI45" s="86">
        <f t="shared" si="10"/>
        <v>449788.94999999995</v>
      </c>
    </row>
    <row r="46" spans="1:35" x14ac:dyDescent="0.25">
      <c r="A46" s="53" t="s">
        <v>39</v>
      </c>
      <c r="B46" s="67" t="s">
        <v>71</v>
      </c>
      <c r="C46" s="67">
        <v>1</v>
      </c>
      <c r="D46" s="67"/>
      <c r="E46" s="87"/>
      <c r="F46" s="83">
        <v>1046426</v>
      </c>
      <c r="G46" s="84">
        <v>650214</v>
      </c>
      <c r="H46" s="83">
        <v>1038741</v>
      </c>
      <c r="I46" s="84">
        <v>662955</v>
      </c>
      <c r="J46" s="83">
        <v>1037736</v>
      </c>
      <c r="K46" s="84">
        <v>663671</v>
      </c>
      <c r="L46" s="83">
        <v>1038498</v>
      </c>
      <c r="M46" s="84">
        <v>661605</v>
      </c>
      <c r="N46" s="85">
        <f t="shared" si="7"/>
        <v>246956.54</v>
      </c>
      <c r="O46" s="85">
        <f t="shared" si="7"/>
        <v>153450.5</v>
      </c>
      <c r="P46" s="86">
        <f t="shared" si="0"/>
        <v>400407.04000000004</v>
      </c>
      <c r="Q46" s="67"/>
      <c r="R46" s="85">
        <f t="shared" si="15"/>
        <v>259792.84</v>
      </c>
      <c r="S46" s="85">
        <f t="shared" si="16"/>
        <v>165560.38</v>
      </c>
      <c r="T46" s="86">
        <f t="shared" si="8"/>
        <v>425353.22</v>
      </c>
      <c r="U46" s="67"/>
      <c r="V46" s="85">
        <f t="shared" si="25"/>
        <v>257024.31599999996</v>
      </c>
      <c r="W46" s="85">
        <f t="shared" si="23"/>
        <v>169450.97600000002</v>
      </c>
      <c r="X46" s="86">
        <v>426475.29200000002</v>
      </c>
      <c r="Z46" s="87"/>
      <c r="AA46" s="83">
        <v>1156193</v>
      </c>
      <c r="AB46" s="84">
        <v>734428</v>
      </c>
      <c r="AC46" s="85">
        <f t="shared" si="26"/>
        <v>289609.08400000003</v>
      </c>
      <c r="AD46" s="85">
        <f t="shared" si="24"/>
        <v>182086.424</v>
      </c>
      <c r="AE46" s="86">
        <f t="shared" si="9"/>
        <v>471695.50800000003</v>
      </c>
      <c r="AG46" s="85">
        <f t="shared" si="21"/>
        <v>16186.7</v>
      </c>
      <c r="AH46" s="85">
        <f t="shared" si="22"/>
        <v>10281.99</v>
      </c>
      <c r="AI46" s="86">
        <f t="shared" si="10"/>
        <v>26468.690000000002</v>
      </c>
    </row>
    <row r="47" spans="1:35" x14ac:dyDescent="0.25">
      <c r="A47" s="53" t="s">
        <v>40</v>
      </c>
      <c r="B47" s="67" t="s">
        <v>72</v>
      </c>
      <c r="C47" s="67">
        <v>1</v>
      </c>
      <c r="D47" s="67"/>
      <c r="E47" s="87"/>
      <c r="F47" s="83">
        <v>1993825</v>
      </c>
      <c r="G47" s="84">
        <v>693278</v>
      </c>
      <c r="H47" s="83">
        <v>1979182</v>
      </c>
      <c r="I47" s="84">
        <v>706863</v>
      </c>
      <c r="J47" s="83">
        <v>1977267</v>
      </c>
      <c r="K47" s="84">
        <v>707626</v>
      </c>
      <c r="L47" s="83">
        <v>1978719</v>
      </c>
      <c r="M47" s="84">
        <v>705423</v>
      </c>
      <c r="N47" s="85">
        <f t="shared" si="7"/>
        <v>470542.7</v>
      </c>
      <c r="O47" s="85">
        <f t="shared" si="7"/>
        <v>163613.60999999999</v>
      </c>
      <c r="P47" s="86">
        <f t="shared" si="0"/>
        <v>634156.31000000006</v>
      </c>
      <c r="Q47" s="67"/>
      <c r="R47" s="85">
        <f t="shared" si="15"/>
        <v>495000.5</v>
      </c>
      <c r="S47" s="85">
        <f t="shared" si="16"/>
        <v>176525.56000000003</v>
      </c>
      <c r="T47" s="86">
        <f t="shared" si="8"/>
        <v>671526.06</v>
      </c>
      <c r="U47" s="67"/>
      <c r="V47" s="85">
        <f t="shared" si="25"/>
        <v>489725.31200000015</v>
      </c>
      <c r="W47" s="85">
        <f t="shared" si="23"/>
        <v>180673.56600000002</v>
      </c>
      <c r="X47" s="86">
        <v>670398.87800000014</v>
      </c>
      <c r="Z47" s="87"/>
      <c r="AA47" s="83">
        <v>2202972</v>
      </c>
      <c r="AB47" s="84">
        <v>783069</v>
      </c>
      <c r="AC47" s="85">
        <f t="shared" si="26"/>
        <v>551811.66799999983</v>
      </c>
      <c r="AD47" s="85">
        <f t="shared" si="24"/>
        <v>194145.84399999992</v>
      </c>
      <c r="AE47" s="86">
        <f t="shared" si="9"/>
        <v>745957.51199999976</v>
      </c>
      <c r="AG47" s="85">
        <f t="shared" si="21"/>
        <v>30841.61</v>
      </c>
      <c r="AH47" s="85">
        <f t="shared" si="22"/>
        <v>10962.97</v>
      </c>
      <c r="AI47" s="86">
        <f t="shared" si="10"/>
        <v>41804.58</v>
      </c>
    </row>
    <row r="48" spans="1:35" x14ac:dyDescent="0.25">
      <c r="A48" s="53" t="s">
        <v>41</v>
      </c>
      <c r="B48" s="67" t="s">
        <v>151</v>
      </c>
      <c r="C48" s="67">
        <v>1</v>
      </c>
      <c r="D48" s="67"/>
      <c r="E48" s="87"/>
      <c r="F48" s="83">
        <v>2967211</v>
      </c>
      <c r="G48" s="84">
        <v>1742968</v>
      </c>
      <c r="H48" s="83">
        <v>2945419</v>
      </c>
      <c r="I48" s="84">
        <v>1777121</v>
      </c>
      <c r="J48" s="83">
        <v>2942569</v>
      </c>
      <c r="K48" s="84">
        <v>1779039</v>
      </c>
      <c r="L48" s="83">
        <v>2944730</v>
      </c>
      <c r="M48" s="84">
        <v>1773501</v>
      </c>
      <c r="N48" s="85">
        <f t="shared" si="7"/>
        <v>700261.8</v>
      </c>
      <c r="O48" s="85">
        <f t="shared" si="7"/>
        <v>411340.45</v>
      </c>
      <c r="P48" s="86">
        <f t="shared" si="0"/>
        <v>1111602.25</v>
      </c>
      <c r="Q48" s="67"/>
      <c r="R48" s="85">
        <f t="shared" si="15"/>
        <v>736659.83</v>
      </c>
      <c r="S48" s="85">
        <f t="shared" si="16"/>
        <v>443802.11</v>
      </c>
      <c r="T48" s="86">
        <f t="shared" si="8"/>
        <v>1180461.94</v>
      </c>
      <c r="U48" s="67"/>
      <c r="V48" s="85">
        <f t="shared" si="25"/>
        <v>728809.15399999998</v>
      </c>
      <c r="W48" s="85">
        <f t="shared" si="23"/>
        <v>454230.14399999997</v>
      </c>
      <c r="X48" s="86">
        <v>1183039.298</v>
      </c>
      <c r="Z48" s="87"/>
      <c r="AA48" s="83">
        <v>3278463</v>
      </c>
      <c r="AB48" s="84">
        <v>1968713</v>
      </c>
      <c r="AC48" s="85">
        <f t="shared" si="26"/>
        <v>821206.24600000028</v>
      </c>
      <c r="AD48" s="85">
        <f t="shared" si="24"/>
        <v>488102.28600000008</v>
      </c>
      <c r="AE48" s="86">
        <f t="shared" si="9"/>
        <v>1309308.5320000004</v>
      </c>
      <c r="AG48" s="85">
        <f t="shared" si="21"/>
        <v>45898.48</v>
      </c>
      <c r="AH48" s="85">
        <f t="shared" si="22"/>
        <v>27561.98</v>
      </c>
      <c r="AI48" s="86">
        <f t="shared" si="10"/>
        <v>73460.460000000006</v>
      </c>
    </row>
    <row r="49" spans="1:35" x14ac:dyDescent="0.25">
      <c r="A49" s="53" t="s">
        <v>46</v>
      </c>
      <c r="B49" s="67" t="s">
        <v>73</v>
      </c>
      <c r="C49" s="67">
        <v>1</v>
      </c>
      <c r="D49" s="67"/>
      <c r="E49" s="87"/>
      <c r="F49" s="83">
        <v>144148</v>
      </c>
      <c r="G49" s="84">
        <v>1455192</v>
      </c>
      <c r="H49" s="83">
        <v>143089</v>
      </c>
      <c r="I49" s="84">
        <v>1483707</v>
      </c>
      <c r="J49" s="83">
        <v>142951</v>
      </c>
      <c r="K49" s="84">
        <v>1485309</v>
      </c>
      <c r="L49" s="83">
        <v>143056</v>
      </c>
      <c r="M49" s="84">
        <v>1480685</v>
      </c>
      <c r="N49" s="85">
        <f t="shared" si="7"/>
        <v>34018.93</v>
      </c>
      <c r="O49" s="85">
        <f t="shared" si="7"/>
        <v>343425.31</v>
      </c>
      <c r="P49" s="86">
        <f t="shared" si="0"/>
        <v>377444.24</v>
      </c>
      <c r="Q49" s="67"/>
      <c r="R49" s="85">
        <f t="shared" si="15"/>
        <v>35787.07</v>
      </c>
      <c r="S49" s="85">
        <f t="shared" si="16"/>
        <v>370527.54</v>
      </c>
      <c r="T49" s="86">
        <f t="shared" si="8"/>
        <v>406314.61</v>
      </c>
      <c r="U49" s="67"/>
      <c r="V49" s="85">
        <f t="shared" si="25"/>
        <v>35405.935999999994</v>
      </c>
      <c r="W49" s="85">
        <f t="shared" si="23"/>
        <v>379234.57400000008</v>
      </c>
      <c r="X49" s="86">
        <v>414640.51000000007</v>
      </c>
      <c r="Z49" s="87"/>
      <c r="AA49" s="83">
        <v>159268</v>
      </c>
      <c r="AB49" s="84">
        <v>1643665</v>
      </c>
      <c r="AC49" s="85">
        <f t="shared" si="26"/>
        <v>39894.284000000014</v>
      </c>
      <c r="AD49" s="85">
        <f t="shared" si="24"/>
        <v>407512.9859999998</v>
      </c>
      <c r="AE49" s="86">
        <f t="shared" si="9"/>
        <v>447407.26999999979</v>
      </c>
      <c r="AG49" s="85">
        <f t="shared" si="21"/>
        <v>2229.75</v>
      </c>
      <c r="AH49" s="85">
        <f t="shared" si="22"/>
        <v>23011.31</v>
      </c>
      <c r="AI49" s="86">
        <f t="shared" si="10"/>
        <v>25241.06</v>
      </c>
    </row>
    <row r="50" spans="1:35" x14ac:dyDescent="0.25">
      <c r="A50" s="53" t="s">
        <v>44</v>
      </c>
      <c r="B50" s="67" t="s">
        <v>95</v>
      </c>
      <c r="C50" s="67">
        <v>1</v>
      </c>
      <c r="D50" s="67"/>
      <c r="E50" s="87"/>
      <c r="F50" s="83">
        <v>1437305</v>
      </c>
      <c r="G50" s="84">
        <v>1070</v>
      </c>
      <c r="H50" s="83">
        <v>1426750</v>
      </c>
      <c r="I50" s="84">
        <v>1091</v>
      </c>
      <c r="J50" s="83">
        <v>1425369</v>
      </c>
      <c r="K50" s="84">
        <v>1092</v>
      </c>
      <c r="L50" s="83">
        <v>1426416</v>
      </c>
      <c r="M50" s="84">
        <v>1089</v>
      </c>
      <c r="N50" s="85">
        <f t="shared" si="7"/>
        <v>339203.98</v>
      </c>
      <c r="O50" s="85">
        <f t="shared" si="7"/>
        <v>252.52</v>
      </c>
      <c r="P50" s="86">
        <f t="shared" si="0"/>
        <v>339456.5</v>
      </c>
      <c r="Q50" s="67"/>
      <c r="R50" s="85">
        <f t="shared" si="15"/>
        <v>356835.27</v>
      </c>
      <c r="S50" s="85">
        <f t="shared" si="16"/>
        <v>272.46000000000004</v>
      </c>
      <c r="T50" s="86">
        <f t="shared" si="8"/>
        <v>357107.73000000004</v>
      </c>
      <c r="U50" s="67"/>
      <c r="V50" s="85">
        <f t="shared" si="25"/>
        <v>353032.33400000003</v>
      </c>
      <c r="W50" s="85">
        <f t="shared" si="23"/>
        <v>278.73199999999997</v>
      </c>
      <c r="X50" s="86">
        <v>353311.06600000005</v>
      </c>
      <c r="Z50" s="87"/>
      <c r="AA50" s="83">
        <v>1588075</v>
      </c>
      <c r="AB50" s="84">
        <v>1208</v>
      </c>
      <c r="AC50" s="85">
        <f t="shared" si="26"/>
        <v>397789.3459999999</v>
      </c>
      <c r="AD50" s="85">
        <f t="shared" si="24"/>
        <v>299.78800000000001</v>
      </c>
      <c r="AE50" s="86">
        <f t="shared" si="9"/>
        <v>398089.1339999999</v>
      </c>
      <c r="AG50" s="85">
        <f t="shared" si="21"/>
        <v>22233.05</v>
      </c>
      <c r="AH50" s="85">
        <f t="shared" si="22"/>
        <v>16.91</v>
      </c>
      <c r="AI50" s="86">
        <f t="shared" si="10"/>
        <v>22249.96</v>
      </c>
    </row>
    <row r="51" spans="1:35" x14ac:dyDescent="0.25">
      <c r="A51" s="53" t="s">
        <v>136</v>
      </c>
      <c r="B51" s="67" t="s">
        <v>94</v>
      </c>
      <c r="C51" s="67">
        <v>1</v>
      </c>
      <c r="D51" s="67"/>
      <c r="E51" s="87"/>
      <c r="F51" s="83">
        <v>4627970</v>
      </c>
      <c r="G51" s="84">
        <v>0</v>
      </c>
      <c r="H51" s="83">
        <v>4593982</v>
      </c>
      <c r="I51" s="84">
        <v>0</v>
      </c>
      <c r="J51" s="83">
        <v>4589536</v>
      </c>
      <c r="K51" s="84">
        <v>0</v>
      </c>
      <c r="L51" s="83">
        <v>4592907</v>
      </c>
      <c r="M51" s="84">
        <v>0</v>
      </c>
      <c r="N51" s="85">
        <f t="shared" si="7"/>
        <v>1092200.92</v>
      </c>
      <c r="O51" s="85">
        <f t="shared" si="7"/>
        <v>0</v>
      </c>
      <c r="P51" s="86">
        <f t="shared" si="0"/>
        <v>1092200.92</v>
      </c>
      <c r="Q51" s="67"/>
      <c r="R51" s="85">
        <f t="shared" si="15"/>
        <v>1148971.33</v>
      </c>
      <c r="S51" s="85">
        <f t="shared" si="16"/>
        <v>0</v>
      </c>
      <c r="T51" s="86">
        <f t="shared" si="8"/>
        <v>1148971.33</v>
      </c>
      <c r="U51" s="67"/>
      <c r="V51" s="85">
        <f t="shared" si="25"/>
        <v>1136726.2460000003</v>
      </c>
      <c r="W51" s="85">
        <f t="shared" si="23"/>
        <v>0</v>
      </c>
      <c r="X51" s="86">
        <v>1136726.2460000003</v>
      </c>
      <c r="Z51" s="87"/>
      <c r="AA51" s="83">
        <v>5113432</v>
      </c>
      <c r="AB51" s="84">
        <v>0</v>
      </c>
      <c r="AC51" s="85">
        <f t="shared" si="26"/>
        <v>1280839.0539999995</v>
      </c>
      <c r="AD51" s="85">
        <f t="shared" si="24"/>
        <v>0</v>
      </c>
      <c r="AE51" s="86">
        <f t="shared" si="9"/>
        <v>1280839.0539999995</v>
      </c>
      <c r="AG51" s="85">
        <f t="shared" si="21"/>
        <v>71588.05</v>
      </c>
      <c r="AH51" s="85">
        <f t="shared" si="22"/>
        <v>0</v>
      </c>
      <c r="AI51" s="86">
        <f t="shared" si="10"/>
        <v>71588.05</v>
      </c>
    </row>
    <row r="52" spans="1:35" x14ac:dyDescent="0.25">
      <c r="A52" s="53" t="s">
        <v>42</v>
      </c>
      <c r="B52" s="67" t="s">
        <v>118</v>
      </c>
      <c r="C52" s="67">
        <v>1</v>
      </c>
      <c r="D52" s="67"/>
      <c r="E52" s="87"/>
      <c r="F52" s="83">
        <v>938829</v>
      </c>
      <c r="G52" s="84">
        <v>527694</v>
      </c>
      <c r="H52" s="83">
        <v>931934</v>
      </c>
      <c r="I52" s="84">
        <v>538035</v>
      </c>
      <c r="J52" s="83">
        <v>931032</v>
      </c>
      <c r="K52" s="84">
        <v>538615</v>
      </c>
      <c r="L52" s="83">
        <v>931715</v>
      </c>
      <c r="M52" s="84">
        <v>536939</v>
      </c>
      <c r="N52" s="85">
        <f t="shared" si="7"/>
        <v>221563.64</v>
      </c>
      <c r="O52" s="85">
        <f t="shared" si="7"/>
        <v>124535.78</v>
      </c>
      <c r="P52" s="86">
        <f t="shared" si="0"/>
        <v>346099.42000000004</v>
      </c>
      <c r="Q52" s="67"/>
      <c r="R52" s="85">
        <f t="shared" si="15"/>
        <v>233080.03</v>
      </c>
      <c r="S52" s="85">
        <f t="shared" si="16"/>
        <v>134363.97999999998</v>
      </c>
      <c r="T52" s="86">
        <f t="shared" si="8"/>
        <v>367444.01</v>
      </c>
      <c r="U52" s="67"/>
      <c r="V52" s="85">
        <f t="shared" si="25"/>
        <v>230595.88200000001</v>
      </c>
      <c r="W52" s="85">
        <f t="shared" si="23"/>
        <v>137520.88</v>
      </c>
      <c r="X52" s="86">
        <v>368116.76199999999</v>
      </c>
      <c r="Z52" s="87"/>
      <c r="AA52" s="83">
        <v>1037309</v>
      </c>
      <c r="AB52" s="84">
        <v>596040</v>
      </c>
      <c r="AC52" s="85">
        <f t="shared" si="26"/>
        <v>259829.93799999997</v>
      </c>
      <c r="AD52" s="85">
        <f t="shared" si="24"/>
        <v>147776.45999999996</v>
      </c>
      <c r="AE52" s="86">
        <f t="shared" si="9"/>
        <v>407606.39799999993</v>
      </c>
      <c r="AG52" s="85">
        <f t="shared" si="21"/>
        <v>14522.33</v>
      </c>
      <c r="AH52" s="85">
        <f t="shared" si="22"/>
        <v>8344.56</v>
      </c>
      <c r="AI52" s="86">
        <f t="shared" si="10"/>
        <v>22866.89</v>
      </c>
    </row>
    <row r="53" spans="1:35" x14ac:dyDescent="0.25">
      <c r="A53" s="53" t="s">
        <v>122</v>
      </c>
      <c r="B53" s="67" t="s">
        <v>78</v>
      </c>
      <c r="C53" s="67">
        <v>2</v>
      </c>
      <c r="D53" s="67"/>
      <c r="E53" s="87"/>
      <c r="F53" s="83">
        <v>118814</v>
      </c>
      <c r="G53" s="84">
        <v>163780</v>
      </c>
      <c r="H53" s="83">
        <v>119370</v>
      </c>
      <c r="I53" s="84">
        <v>164546</v>
      </c>
      <c r="J53" s="83">
        <v>117828</v>
      </c>
      <c r="K53" s="84">
        <v>164356</v>
      </c>
      <c r="L53" s="83">
        <v>117461</v>
      </c>
      <c r="M53" s="84">
        <v>163845</v>
      </c>
      <c r="N53" s="85">
        <f t="shared" si="7"/>
        <v>28040.1</v>
      </c>
      <c r="O53" s="85">
        <f t="shared" si="7"/>
        <v>38652.080000000002</v>
      </c>
      <c r="P53" s="86">
        <f t="shared" si="0"/>
        <v>66692.179999999993</v>
      </c>
      <c r="Q53" s="67"/>
      <c r="R53" s="85">
        <f t="shared" si="15"/>
        <v>29834.720000000001</v>
      </c>
      <c r="S53" s="85">
        <f t="shared" si="16"/>
        <v>41125.78</v>
      </c>
      <c r="T53" s="86">
        <f t="shared" si="8"/>
        <v>70960.5</v>
      </c>
      <c r="U53" s="67"/>
      <c r="V53" s="85">
        <f t="shared" si="25"/>
        <v>28846.587999999996</v>
      </c>
      <c r="W53" s="85">
        <f t="shared" si="23"/>
        <v>41188.156000000003</v>
      </c>
      <c r="X53" s="86">
        <v>70034.744000000006</v>
      </c>
      <c r="Z53" s="87"/>
      <c r="AA53" s="83">
        <v>130222</v>
      </c>
      <c r="AB53" s="84">
        <v>181644</v>
      </c>
      <c r="AC53" s="85">
        <f t="shared" si="26"/>
        <v>32285.392000000007</v>
      </c>
      <c r="AD53" s="85">
        <f t="shared" si="24"/>
        <v>45034.903999999995</v>
      </c>
      <c r="AE53" s="86">
        <f t="shared" si="9"/>
        <v>77320.296000000002</v>
      </c>
      <c r="AG53" s="85">
        <f t="shared" si="21"/>
        <v>1823.11</v>
      </c>
      <c r="AH53" s="85">
        <f t="shared" si="22"/>
        <v>2543.02</v>
      </c>
      <c r="AI53" s="86">
        <f t="shared" si="10"/>
        <v>4366.13</v>
      </c>
    </row>
    <row r="54" spans="1:35" x14ac:dyDescent="0.25">
      <c r="A54" s="53" t="s">
        <v>0</v>
      </c>
      <c r="B54" s="67" t="s">
        <v>47</v>
      </c>
      <c r="C54" s="67">
        <v>2</v>
      </c>
      <c r="D54" s="67"/>
      <c r="E54" s="87"/>
      <c r="F54" s="83">
        <v>618254</v>
      </c>
      <c r="G54" s="84">
        <v>218486</v>
      </c>
      <c r="H54" s="83">
        <v>621148</v>
      </c>
      <c r="I54" s="84">
        <v>219509</v>
      </c>
      <c r="J54" s="83">
        <v>613121</v>
      </c>
      <c r="K54" s="84">
        <v>219255</v>
      </c>
      <c r="L54" s="83">
        <v>611215</v>
      </c>
      <c r="M54" s="84">
        <v>218573</v>
      </c>
      <c r="N54" s="85">
        <f t="shared" si="7"/>
        <v>145907.94</v>
      </c>
      <c r="O54" s="85">
        <f t="shared" si="7"/>
        <v>51562.7</v>
      </c>
      <c r="P54" s="86">
        <f t="shared" si="0"/>
        <v>197470.64</v>
      </c>
      <c r="Q54" s="67"/>
      <c r="R54" s="85">
        <f t="shared" si="15"/>
        <v>155246.49</v>
      </c>
      <c r="S54" s="85">
        <f t="shared" si="16"/>
        <v>54862.920000000006</v>
      </c>
      <c r="T54" s="86">
        <f t="shared" si="8"/>
        <v>210109.41</v>
      </c>
      <c r="U54" s="67"/>
      <c r="V54" s="85">
        <f t="shared" si="25"/>
        <v>150102.62599999999</v>
      </c>
      <c r="W54" s="85">
        <f t="shared" si="23"/>
        <v>54946.05999999999</v>
      </c>
      <c r="X54" s="86">
        <v>205048.68599999999</v>
      </c>
      <c r="Z54" s="87"/>
      <c r="AA54" s="83">
        <v>677616</v>
      </c>
      <c r="AB54" s="84">
        <v>242318</v>
      </c>
      <c r="AC54" s="85">
        <f t="shared" si="26"/>
        <v>168001.18400000001</v>
      </c>
      <c r="AD54" s="85">
        <f t="shared" si="24"/>
        <v>60077.550000000017</v>
      </c>
      <c r="AE54" s="86">
        <f t="shared" si="9"/>
        <v>228078.73400000003</v>
      </c>
      <c r="AG54" s="85">
        <f t="shared" si="21"/>
        <v>9486.6200000000008</v>
      </c>
      <c r="AH54" s="85">
        <f t="shared" si="22"/>
        <v>3392.45</v>
      </c>
      <c r="AI54" s="86">
        <f t="shared" si="10"/>
        <v>12879.07</v>
      </c>
    </row>
    <row r="55" spans="1:35" x14ac:dyDescent="0.25">
      <c r="A55" s="53" t="s">
        <v>1</v>
      </c>
      <c r="B55" s="57" t="s">
        <v>48</v>
      </c>
      <c r="C55" s="67">
        <v>2</v>
      </c>
      <c r="D55" s="67"/>
      <c r="E55" s="87"/>
      <c r="F55" s="83">
        <v>10919543</v>
      </c>
      <c r="G55" s="84">
        <v>1942611</v>
      </c>
      <c r="H55" s="83">
        <v>10970653</v>
      </c>
      <c r="I55" s="84">
        <v>1951703</v>
      </c>
      <c r="J55" s="83">
        <v>10828889</v>
      </c>
      <c r="K55" s="84">
        <v>1949444</v>
      </c>
      <c r="L55" s="83">
        <v>10795223</v>
      </c>
      <c r="M55" s="84">
        <v>1943384</v>
      </c>
      <c r="N55" s="85">
        <f t="shared" si="7"/>
        <v>2577012.15</v>
      </c>
      <c r="O55" s="85">
        <f t="shared" si="7"/>
        <v>458456.2</v>
      </c>
      <c r="P55" s="86">
        <f t="shared" si="0"/>
        <v>3035468.35</v>
      </c>
      <c r="Q55" s="67"/>
      <c r="R55" s="85">
        <f t="shared" si="15"/>
        <v>2741947.71</v>
      </c>
      <c r="S55" s="85">
        <f t="shared" si="16"/>
        <v>487798.45999999996</v>
      </c>
      <c r="T55" s="86">
        <f t="shared" si="8"/>
        <v>3229746.17</v>
      </c>
      <c r="U55" s="67"/>
      <c r="V55" s="85">
        <f t="shared" si="25"/>
        <v>2651102.4439999992</v>
      </c>
      <c r="W55" s="85">
        <f t="shared" si="23"/>
        <v>488536.12400000007</v>
      </c>
      <c r="X55" s="86">
        <v>3139638.567999999</v>
      </c>
      <c r="Z55" s="87"/>
      <c r="AA55" s="83">
        <v>11967986</v>
      </c>
      <c r="AB55" s="84">
        <v>2154508</v>
      </c>
      <c r="AC55" s="85">
        <f t="shared" si="26"/>
        <v>2967218.3260000013</v>
      </c>
      <c r="AD55" s="85">
        <f t="shared" si="24"/>
        <v>534166.83600000013</v>
      </c>
      <c r="AE55" s="86">
        <f t="shared" si="9"/>
        <v>3501385.1620000014</v>
      </c>
      <c r="AG55" s="85">
        <f t="shared" si="21"/>
        <v>167551.79999999999</v>
      </c>
      <c r="AH55" s="85">
        <f t="shared" si="22"/>
        <v>30163.11</v>
      </c>
      <c r="AI55" s="86">
        <f t="shared" si="10"/>
        <v>197714.90999999997</v>
      </c>
    </row>
    <row r="56" spans="1:35" x14ac:dyDescent="0.25">
      <c r="A56" s="53" t="s">
        <v>2</v>
      </c>
      <c r="B56" s="67" t="s">
        <v>49</v>
      </c>
      <c r="C56" s="67">
        <v>2</v>
      </c>
      <c r="D56" s="67"/>
      <c r="E56" s="87"/>
      <c r="F56" s="83">
        <v>373664</v>
      </c>
      <c r="G56" s="84">
        <v>118172</v>
      </c>
      <c r="H56" s="83">
        <v>375413</v>
      </c>
      <c r="I56" s="84">
        <v>118726</v>
      </c>
      <c r="J56" s="83">
        <v>370562</v>
      </c>
      <c r="K56" s="84">
        <v>118588</v>
      </c>
      <c r="L56" s="83">
        <v>369410</v>
      </c>
      <c r="M56" s="84">
        <v>118219</v>
      </c>
      <c r="N56" s="85">
        <f t="shared" si="7"/>
        <v>88184.7</v>
      </c>
      <c r="O56" s="85">
        <f t="shared" si="7"/>
        <v>27888.59</v>
      </c>
      <c r="P56" s="86">
        <f t="shared" si="0"/>
        <v>116073.29</v>
      </c>
      <c r="Q56" s="67"/>
      <c r="R56" s="85">
        <f t="shared" si="15"/>
        <v>93828.77</v>
      </c>
      <c r="S56" s="85">
        <f t="shared" si="16"/>
        <v>29673.75</v>
      </c>
      <c r="T56" s="86">
        <f t="shared" si="8"/>
        <v>123502.52</v>
      </c>
      <c r="U56" s="67"/>
      <c r="V56" s="85">
        <f t="shared" si="25"/>
        <v>90720.161999999968</v>
      </c>
      <c r="W56" s="85">
        <f t="shared" si="23"/>
        <v>29718.428</v>
      </c>
      <c r="X56" s="86">
        <v>120438.58999999997</v>
      </c>
      <c r="Z56" s="87"/>
      <c r="AA56" s="83">
        <v>409542</v>
      </c>
      <c r="AB56" s="84">
        <v>131063</v>
      </c>
      <c r="AC56" s="85">
        <f t="shared" si="26"/>
        <v>101537.62800000003</v>
      </c>
      <c r="AD56" s="85">
        <f t="shared" si="24"/>
        <v>32494.161999999997</v>
      </c>
      <c r="AE56" s="86">
        <f t="shared" si="9"/>
        <v>134031.79000000004</v>
      </c>
      <c r="AG56" s="85">
        <f t="shared" si="21"/>
        <v>5733.59</v>
      </c>
      <c r="AH56" s="85">
        <f t="shared" si="22"/>
        <v>1834.88</v>
      </c>
      <c r="AI56" s="86">
        <f t="shared" si="10"/>
        <v>7568.47</v>
      </c>
    </row>
    <row r="57" spans="1:35" x14ac:dyDescent="0.25">
      <c r="A57" s="53" t="s">
        <v>3</v>
      </c>
      <c r="B57" s="67" t="s">
        <v>50</v>
      </c>
      <c r="C57" s="67">
        <v>2</v>
      </c>
      <c r="D57" s="67"/>
      <c r="E57" s="87"/>
      <c r="F57" s="83">
        <v>603730</v>
      </c>
      <c r="G57" s="84">
        <v>353469</v>
      </c>
      <c r="H57" s="83">
        <v>606556</v>
      </c>
      <c r="I57" s="84">
        <v>355123</v>
      </c>
      <c r="J57" s="83">
        <v>598718</v>
      </c>
      <c r="K57" s="84">
        <v>354712</v>
      </c>
      <c r="L57" s="83">
        <v>596856</v>
      </c>
      <c r="M57" s="84">
        <v>353610</v>
      </c>
      <c r="N57" s="85">
        <f t="shared" si="7"/>
        <v>142480.28</v>
      </c>
      <c r="O57" s="85">
        <f t="shared" si="7"/>
        <v>83418.679999999993</v>
      </c>
      <c r="P57" s="86">
        <f t="shared" si="0"/>
        <v>225898.96</v>
      </c>
      <c r="Q57" s="67"/>
      <c r="R57" s="85">
        <f t="shared" si="15"/>
        <v>151599.44</v>
      </c>
      <c r="S57" s="85">
        <f t="shared" si="16"/>
        <v>88757.6</v>
      </c>
      <c r="T57" s="86">
        <f t="shared" si="8"/>
        <v>240357.04</v>
      </c>
      <c r="U57" s="67"/>
      <c r="V57" s="85">
        <f t="shared" si="25"/>
        <v>146576.72799999994</v>
      </c>
      <c r="W57" s="85">
        <f t="shared" si="23"/>
        <v>88891.752000000008</v>
      </c>
      <c r="X57" s="86">
        <v>235468.47999999995</v>
      </c>
      <c r="Z57" s="87"/>
      <c r="AA57" s="83">
        <v>661697</v>
      </c>
      <c r="AB57" s="84">
        <v>392025</v>
      </c>
      <c r="AC57" s="85">
        <f t="shared" si="26"/>
        <v>164053.82200000004</v>
      </c>
      <c r="AD57" s="85">
        <f t="shared" si="24"/>
        <v>97195.178000000014</v>
      </c>
      <c r="AE57" s="86">
        <f t="shared" si="9"/>
        <v>261249.00000000006</v>
      </c>
      <c r="AG57" s="85">
        <f t="shared" si="21"/>
        <v>9263.76</v>
      </c>
      <c r="AH57" s="85">
        <f t="shared" si="22"/>
        <v>5488.35</v>
      </c>
      <c r="AI57" s="86">
        <f t="shared" si="10"/>
        <v>14752.11</v>
      </c>
    </row>
    <row r="58" spans="1:35" x14ac:dyDescent="0.25">
      <c r="A58" s="53" t="s">
        <v>4</v>
      </c>
      <c r="B58" s="67" t="s">
        <v>51</v>
      </c>
      <c r="C58" s="67">
        <v>2</v>
      </c>
      <c r="D58" s="67"/>
      <c r="E58" s="87"/>
      <c r="F58" s="83">
        <v>2269881</v>
      </c>
      <c r="G58" s="84">
        <v>587728</v>
      </c>
      <c r="H58" s="83">
        <v>2280506</v>
      </c>
      <c r="I58" s="84">
        <v>590479</v>
      </c>
      <c r="J58" s="83">
        <v>2251037</v>
      </c>
      <c r="K58" s="84">
        <v>589795</v>
      </c>
      <c r="L58" s="83">
        <v>2244038</v>
      </c>
      <c r="M58" s="84">
        <v>587962</v>
      </c>
      <c r="N58" s="85">
        <f t="shared" si="7"/>
        <v>535691.92000000004</v>
      </c>
      <c r="O58" s="85">
        <f t="shared" si="7"/>
        <v>138703.81</v>
      </c>
      <c r="P58" s="86">
        <f t="shared" si="0"/>
        <v>674395.73</v>
      </c>
      <c r="Q58" s="67"/>
      <c r="R58" s="85">
        <f t="shared" si="15"/>
        <v>569977.75</v>
      </c>
      <c r="S58" s="85">
        <f t="shared" si="16"/>
        <v>147581.23000000001</v>
      </c>
      <c r="T58" s="86">
        <f t="shared" si="8"/>
        <v>717558.98</v>
      </c>
      <c r="U58" s="67"/>
      <c r="V58" s="85">
        <f t="shared" si="25"/>
        <v>551093.56199999992</v>
      </c>
      <c r="W58" s="85">
        <f t="shared" si="23"/>
        <v>147804.07999999999</v>
      </c>
      <c r="X58" s="86">
        <v>698897.64199999988</v>
      </c>
      <c r="Z58" s="87"/>
      <c r="AA58" s="83">
        <v>2487824</v>
      </c>
      <c r="AB58" s="84">
        <v>651836</v>
      </c>
      <c r="AC58" s="85">
        <f t="shared" si="26"/>
        <v>616804.7379999999</v>
      </c>
      <c r="AD58" s="85">
        <f t="shared" si="24"/>
        <v>161609.91000000003</v>
      </c>
      <c r="AE58" s="86">
        <f t="shared" si="9"/>
        <v>778414.64799999993</v>
      </c>
      <c r="AG58" s="85">
        <f t="shared" si="21"/>
        <v>34829.54</v>
      </c>
      <c r="AH58" s="85">
        <f t="shared" si="22"/>
        <v>9125.7000000000007</v>
      </c>
      <c r="AI58" s="86">
        <f t="shared" si="10"/>
        <v>43955.240000000005</v>
      </c>
    </row>
    <row r="59" spans="1:35" x14ac:dyDescent="0.25">
      <c r="A59" s="53" t="s">
        <v>5</v>
      </c>
      <c r="B59" s="67" t="s">
        <v>52</v>
      </c>
      <c r="C59" s="67">
        <v>2</v>
      </c>
      <c r="D59" s="67"/>
      <c r="E59" s="87"/>
      <c r="F59" s="83">
        <v>4778447</v>
      </c>
      <c r="G59" s="84">
        <v>1010878</v>
      </c>
      <c r="H59" s="83">
        <v>4800813</v>
      </c>
      <c r="I59" s="84">
        <v>1015610</v>
      </c>
      <c r="J59" s="83">
        <v>4738776</v>
      </c>
      <c r="K59" s="84">
        <v>1014434</v>
      </c>
      <c r="L59" s="83">
        <v>4724044</v>
      </c>
      <c r="M59" s="84">
        <v>1011280</v>
      </c>
      <c r="N59" s="85">
        <f t="shared" si="7"/>
        <v>1127713.49</v>
      </c>
      <c r="O59" s="85">
        <f t="shared" si="7"/>
        <v>238567.21</v>
      </c>
      <c r="P59" s="86">
        <f t="shared" si="0"/>
        <v>1366280.7</v>
      </c>
      <c r="Q59" s="67"/>
      <c r="R59" s="85">
        <f t="shared" si="15"/>
        <v>1199890.1300000001</v>
      </c>
      <c r="S59" s="85">
        <f t="shared" si="16"/>
        <v>253836.25</v>
      </c>
      <c r="T59" s="86">
        <f t="shared" si="8"/>
        <v>1453726.3800000001</v>
      </c>
      <c r="U59" s="67"/>
      <c r="V59" s="85">
        <f t="shared" si="25"/>
        <v>1160135.5159999996</v>
      </c>
      <c r="W59" s="85">
        <f t="shared" si="23"/>
        <v>254219.96400000004</v>
      </c>
      <c r="X59" s="86">
        <v>1414355.4799999995</v>
      </c>
      <c r="Z59" s="87"/>
      <c r="AA59" s="83">
        <v>5237251</v>
      </c>
      <c r="AB59" s="84">
        <v>1121143</v>
      </c>
      <c r="AC59" s="85">
        <f t="shared" si="26"/>
        <v>1298469.9939999999</v>
      </c>
      <c r="AD59" s="85">
        <f t="shared" si="24"/>
        <v>277964.40599999996</v>
      </c>
      <c r="AE59" s="86">
        <f t="shared" si="9"/>
        <v>1576434.4</v>
      </c>
      <c r="AG59" s="85">
        <f t="shared" si="21"/>
        <v>73321.509999999995</v>
      </c>
      <c r="AH59" s="85">
        <f t="shared" si="22"/>
        <v>15696</v>
      </c>
      <c r="AI59" s="86">
        <f t="shared" si="10"/>
        <v>89017.51</v>
      </c>
    </row>
    <row r="60" spans="1:35" x14ac:dyDescent="0.25">
      <c r="A60" s="53" t="s">
        <v>6</v>
      </c>
      <c r="B60" s="67" t="s">
        <v>53</v>
      </c>
      <c r="C60" s="67">
        <v>2</v>
      </c>
      <c r="D60" s="67"/>
      <c r="E60" s="87"/>
      <c r="F60" s="83">
        <v>16632415</v>
      </c>
      <c r="G60" s="84">
        <v>3161827</v>
      </c>
      <c r="H60" s="83">
        <v>16710266</v>
      </c>
      <c r="I60" s="84">
        <v>3176627</v>
      </c>
      <c r="J60" s="83">
        <v>16494334</v>
      </c>
      <c r="K60" s="84">
        <v>3172950</v>
      </c>
      <c r="L60" s="83">
        <v>16443054</v>
      </c>
      <c r="M60" s="84">
        <v>3163086</v>
      </c>
      <c r="N60" s="85">
        <f t="shared" si="7"/>
        <v>3925249.94</v>
      </c>
      <c r="O60" s="85">
        <f t="shared" si="7"/>
        <v>746191.17</v>
      </c>
      <c r="P60" s="86">
        <f t="shared" si="0"/>
        <v>4671441.1100000003</v>
      </c>
      <c r="Q60" s="67"/>
      <c r="R60" s="85">
        <f t="shared" si="15"/>
        <v>4176476.59</v>
      </c>
      <c r="S60" s="85">
        <f t="shared" si="16"/>
        <v>793949.54999999993</v>
      </c>
      <c r="T60" s="86">
        <f t="shared" si="8"/>
        <v>4970426.1399999997</v>
      </c>
      <c r="U60" s="67"/>
      <c r="V60" s="85">
        <f t="shared" si="25"/>
        <v>4038103.2940000016</v>
      </c>
      <c r="W60" s="85">
        <f t="shared" si="23"/>
        <v>795150.48000000033</v>
      </c>
      <c r="X60" s="86">
        <v>4833253.7740000021</v>
      </c>
      <c r="Z60" s="87"/>
      <c r="AA60" s="83">
        <v>18229383</v>
      </c>
      <c r="AB60" s="84">
        <v>3506715</v>
      </c>
      <c r="AC60" s="85">
        <f t="shared" si="26"/>
        <v>4519603.6659999993</v>
      </c>
      <c r="AD60" s="85">
        <f t="shared" si="24"/>
        <v>869418.84999999963</v>
      </c>
      <c r="AE60" s="86">
        <f t="shared" si="9"/>
        <v>5389022.5159999989</v>
      </c>
      <c r="AG60" s="85">
        <f t="shared" si="21"/>
        <v>255211.36</v>
      </c>
      <c r="AH60" s="85">
        <f t="shared" si="22"/>
        <v>49094.01</v>
      </c>
      <c r="AI60" s="86">
        <f t="shared" si="10"/>
        <v>304305.37</v>
      </c>
    </row>
    <row r="61" spans="1:35" x14ac:dyDescent="0.25">
      <c r="A61" s="53" t="s">
        <v>11</v>
      </c>
      <c r="B61" s="67" t="s">
        <v>116</v>
      </c>
      <c r="C61" s="67">
        <v>2</v>
      </c>
      <c r="D61" s="67"/>
      <c r="E61" s="87"/>
      <c r="F61" s="83">
        <v>3601636</v>
      </c>
      <c r="G61" s="84">
        <v>1091595</v>
      </c>
      <c r="H61" s="83">
        <v>3618494</v>
      </c>
      <c r="I61" s="84">
        <v>1096704</v>
      </c>
      <c r="J61" s="83">
        <v>3571735</v>
      </c>
      <c r="K61" s="84">
        <v>1095435</v>
      </c>
      <c r="L61" s="83">
        <v>3560631</v>
      </c>
      <c r="M61" s="84">
        <v>1092029</v>
      </c>
      <c r="N61" s="85">
        <f t="shared" si="7"/>
        <v>849986.1</v>
      </c>
      <c r="O61" s="85">
        <f t="shared" si="7"/>
        <v>257616.42</v>
      </c>
      <c r="P61" s="86">
        <f t="shared" si="0"/>
        <v>1107602.52</v>
      </c>
      <c r="Q61" s="67"/>
      <c r="R61" s="85">
        <f t="shared" si="15"/>
        <v>904387.48</v>
      </c>
      <c r="S61" s="85">
        <f t="shared" si="16"/>
        <v>274104.46999999997</v>
      </c>
      <c r="T61" s="86">
        <f t="shared" si="8"/>
        <v>1178491.95</v>
      </c>
      <c r="U61" s="67"/>
      <c r="V61" s="85">
        <f t="shared" si="25"/>
        <v>874423.37999999989</v>
      </c>
      <c r="W61" s="85">
        <f t="shared" si="23"/>
        <v>274519.27</v>
      </c>
      <c r="X61" s="86">
        <v>1148942.6499999999</v>
      </c>
      <c r="Z61" s="87"/>
      <c r="AA61" s="83">
        <v>3947448</v>
      </c>
      <c r="AB61" s="84">
        <v>1210664</v>
      </c>
      <c r="AC61" s="85">
        <f t="shared" si="26"/>
        <v>978689.46</v>
      </c>
      <c r="AD61" s="85">
        <f t="shared" si="24"/>
        <v>300159.17999999993</v>
      </c>
      <c r="AE61" s="86">
        <f t="shared" si="9"/>
        <v>1278848.6399999999</v>
      </c>
      <c r="AG61" s="85">
        <f t="shared" si="21"/>
        <v>55264.27</v>
      </c>
      <c r="AH61" s="85">
        <f t="shared" si="22"/>
        <v>16949.3</v>
      </c>
      <c r="AI61" s="86">
        <f t="shared" si="10"/>
        <v>72213.569999999992</v>
      </c>
    </row>
    <row r="62" spans="1:35" x14ac:dyDescent="0.25">
      <c r="A62" s="53" t="s">
        <v>144</v>
      </c>
      <c r="B62" s="67" t="s">
        <v>54</v>
      </c>
      <c r="C62" s="67">
        <v>2</v>
      </c>
      <c r="D62" s="67"/>
      <c r="E62" s="87"/>
      <c r="F62" s="83">
        <v>69276</v>
      </c>
      <c r="G62" s="84">
        <v>44701</v>
      </c>
      <c r="H62" s="83">
        <v>69600</v>
      </c>
      <c r="I62" s="84">
        <v>44910</v>
      </c>
      <c r="J62" s="83">
        <v>68701</v>
      </c>
      <c r="K62" s="84">
        <v>44858</v>
      </c>
      <c r="L62" s="83">
        <v>68487</v>
      </c>
      <c r="M62" s="84">
        <v>44718</v>
      </c>
      <c r="N62" s="85">
        <f t="shared" si="7"/>
        <v>16349.14</v>
      </c>
      <c r="O62" s="85">
        <f t="shared" si="7"/>
        <v>10549.44</v>
      </c>
      <c r="P62" s="86">
        <f t="shared" si="0"/>
        <v>26898.58</v>
      </c>
      <c r="Q62" s="67"/>
      <c r="R62" s="85">
        <f t="shared" si="15"/>
        <v>17395.46</v>
      </c>
      <c r="S62" s="85">
        <f t="shared" si="16"/>
        <v>11224.57</v>
      </c>
      <c r="T62" s="86">
        <f t="shared" si="8"/>
        <v>28620.03</v>
      </c>
      <c r="U62" s="67"/>
      <c r="V62" s="85">
        <f t="shared" si="25"/>
        <v>16819.336000000003</v>
      </c>
      <c r="W62" s="85">
        <f t="shared" si="23"/>
        <v>11241.477999999996</v>
      </c>
      <c r="X62" s="86">
        <v>28060.813999999998</v>
      </c>
      <c r="Z62" s="87"/>
      <c r="AA62" s="83">
        <v>75928</v>
      </c>
      <c r="AB62" s="84">
        <v>49576</v>
      </c>
      <c r="AC62" s="85">
        <f t="shared" si="26"/>
        <v>18824.493999999999</v>
      </c>
      <c r="AD62" s="85">
        <f t="shared" si="24"/>
        <v>12290.962</v>
      </c>
      <c r="AE62" s="86">
        <f t="shared" si="9"/>
        <v>31115.455999999998</v>
      </c>
      <c r="AG62" s="85">
        <f t="shared" si="21"/>
        <v>1062.99</v>
      </c>
      <c r="AH62" s="85">
        <f t="shared" si="22"/>
        <v>694.06</v>
      </c>
      <c r="AI62" s="86">
        <f t="shared" si="10"/>
        <v>1757.05</v>
      </c>
    </row>
    <row r="63" spans="1:35" x14ac:dyDescent="0.25">
      <c r="A63" s="53" t="s">
        <v>7</v>
      </c>
      <c r="B63" s="67" t="s">
        <v>81</v>
      </c>
      <c r="C63" s="67">
        <v>2</v>
      </c>
      <c r="D63" s="67"/>
      <c r="E63" s="87"/>
      <c r="F63" s="83">
        <v>161299</v>
      </c>
      <c r="G63" s="84">
        <v>220862</v>
      </c>
      <c r="H63" s="83">
        <v>162054</v>
      </c>
      <c r="I63" s="84">
        <v>221896</v>
      </c>
      <c r="J63" s="83">
        <v>159960</v>
      </c>
      <c r="K63" s="84">
        <v>221639</v>
      </c>
      <c r="L63" s="83">
        <v>159463</v>
      </c>
      <c r="M63" s="84">
        <v>220950</v>
      </c>
      <c r="N63" s="85">
        <f t="shared" si="7"/>
        <v>38066.559999999998</v>
      </c>
      <c r="O63" s="85">
        <f t="shared" si="7"/>
        <v>52123.43</v>
      </c>
      <c r="P63" s="86">
        <f t="shared" si="0"/>
        <v>90189.989999999991</v>
      </c>
      <c r="Q63" s="67"/>
      <c r="R63" s="85">
        <f t="shared" si="15"/>
        <v>40502.93</v>
      </c>
      <c r="S63" s="85">
        <f t="shared" si="16"/>
        <v>55459.53</v>
      </c>
      <c r="T63" s="86">
        <f t="shared" si="8"/>
        <v>95962.459999999992</v>
      </c>
      <c r="U63" s="67"/>
      <c r="V63" s="85">
        <f t="shared" si="25"/>
        <v>39161.07</v>
      </c>
      <c r="W63" s="85">
        <f t="shared" si="23"/>
        <v>55543.344000000012</v>
      </c>
      <c r="X63" s="86">
        <v>94704.414000000019</v>
      </c>
      <c r="Z63" s="87"/>
      <c r="AA63" s="83">
        <v>176786</v>
      </c>
      <c r="AB63" s="84">
        <v>244953</v>
      </c>
      <c r="AC63" s="85">
        <f t="shared" si="26"/>
        <v>43830.709999999992</v>
      </c>
      <c r="AD63" s="85">
        <f t="shared" si="24"/>
        <v>60731.146000000008</v>
      </c>
      <c r="AE63" s="86">
        <f t="shared" si="9"/>
        <v>104561.856</v>
      </c>
      <c r="AG63" s="85">
        <f t="shared" si="21"/>
        <v>2475</v>
      </c>
      <c r="AH63" s="85">
        <f t="shared" si="22"/>
        <v>3429.34</v>
      </c>
      <c r="AI63" s="86">
        <f t="shared" si="10"/>
        <v>5904.34</v>
      </c>
    </row>
    <row r="64" spans="1:35" x14ac:dyDescent="0.25">
      <c r="A64" s="53" t="s">
        <v>8</v>
      </c>
      <c r="B64" s="67" t="s">
        <v>55</v>
      </c>
      <c r="C64" s="67">
        <v>2</v>
      </c>
      <c r="D64" s="67"/>
      <c r="E64" s="87"/>
      <c r="F64" s="83">
        <v>209810</v>
      </c>
      <c r="G64" s="84">
        <v>75618</v>
      </c>
      <c r="H64" s="83">
        <v>210792</v>
      </c>
      <c r="I64" s="84">
        <v>75971</v>
      </c>
      <c r="J64" s="83">
        <v>208068</v>
      </c>
      <c r="K64" s="84">
        <v>75884</v>
      </c>
      <c r="L64" s="83">
        <v>207421</v>
      </c>
      <c r="M64" s="84">
        <v>75648</v>
      </c>
      <c r="N64" s="85">
        <f t="shared" si="7"/>
        <v>49515.16</v>
      </c>
      <c r="O64" s="85">
        <f t="shared" si="7"/>
        <v>17845.849999999999</v>
      </c>
      <c r="P64" s="86">
        <f t="shared" si="0"/>
        <v>67361.010000000009</v>
      </c>
      <c r="Q64" s="67"/>
      <c r="R64" s="85">
        <f t="shared" si="15"/>
        <v>52684.25</v>
      </c>
      <c r="S64" s="85">
        <f t="shared" si="16"/>
        <v>18987.810000000001</v>
      </c>
      <c r="T64" s="86">
        <f t="shared" si="8"/>
        <v>71672.06</v>
      </c>
      <c r="U64" s="67"/>
      <c r="V64" s="85">
        <f t="shared" si="25"/>
        <v>50938.638000000006</v>
      </c>
      <c r="W64" s="85">
        <f t="shared" si="23"/>
        <v>19016.963999999996</v>
      </c>
      <c r="X64" s="86">
        <v>69955.601999999999</v>
      </c>
      <c r="Z64" s="87"/>
      <c r="AA64" s="83">
        <v>229955</v>
      </c>
      <c r="AB64" s="84">
        <v>83866</v>
      </c>
      <c r="AC64" s="85">
        <f t="shared" si="26"/>
        <v>57012.561999999976</v>
      </c>
      <c r="AD64" s="85">
        <f t="shared" si="24"/>
        <v>20792.806000000004</v>
      </c>
      <c r="AE64" s="86">
        <f t="shared" si="9"/>
        <v>77805.367999999988</v>
      </c>
      <c r="AG64" s="85">
        <f t="shared" si="21"/>
        <v>3219.37</v>
      </c>
      <c r="AH64" s="85">
        <f t="shared" si="22"/>
        <v>1174.1199999999999</v>
      </c>
      <c r="AI64" s="86">
        <f t="shared" si="10"/>
        <v>4393.49</v>
      </c>
    </row>
    <row r="65" spans="1:35" x14ac:dyDescent="0.25">
      <c r="A65" s="53" t="s">
        <v>9</v>
      </c>
      <c r="B65" s="67" t="s">
        <v>92</v>
      </c>
      <c r="C65" s="67">
        <v>2</v>
      </c>
      <c r="D65" s="67"/>
      <c r="E65" s="87"/>
      <c r="F65" s="83">
        <v>263301</v>
      </c>
      <c r="G65" s="84">
        <v>269179</v>
      </c>
      <c r="H65" s="83">
        <v>264534</v>
      </c>
      <c r="I65" s="84">
        <v>270438</v>
      </c>
      <c r="J65" s="83">
        <v>261115</v>
      </c>
      <c r="K65" s="84">
        <v>270125</v>
      </c>
      <c r="L65" s="83">
        <v>260303</v>
      </c>
      <c r="M65" s="84">
        <v>269286</v>
      </c>
      <c r="N65" s="85">
        <f t="shared" si="7"/>
        <v>62139.040000000001</v>
      </c>
      <c r="O65" s="85">
        <f t="shared" si="7"/>
        <v>63526.239999999998</v>
      </c>
      <c r="P65" s="86">
        <f t="shared" si="0"/>
        <v>125665.28</v>
      </c>
      <c r="Q65" s="67"/>
      <c r="R65" s="85">
        <f t="shared" si="15"/>
        <v>66116.23</v>
      </c>
      <c r="S65" s="85">
        <f t="shared" si="16"/>
        <v>67591.88</v>
      </c>
      <c r="T65" s="86">
        <f t="shared" si="8"/>
        <v>133708.10999999999</v>
      </c>
      <c r="U65" s="67"/>
      <c r="V65" s="85">
        <f t="shared" si="25"/>
        <v>63925.37000000001</v>
      </c>
      <c r="W65" s="85">
        <f t="shared" si="23"/>
        <v>67693.88</v>
      </c>
      <c r="X65" s="86">
        <v>131619.25</v>
      </c>
      <c r="Z65" s="87"/>
      <c r="AA65" s="83">
        <v>288582</v>
      </c>
      <c r="AB65" s="84">
        <v>298540</v>
      </c>
      <c r="AC65" s="85">
        <f t="shared" si="26"/>
        <v>71547.87</v>
      </c>
      <c r="AD65" s="85">
        <f t="shared" si="24"/>
        <v>74017.5</v>
      </c>
      <c r="AE65" s="86">
        <f t="shared" si="9"/>
        <v>145565.37</v>
      </c>
      <c r="AG65" s="85">
        <f t="shared" si="21"/>
        <v>4040.15</v>
      </c>
      <c r="AH65" s="85">
        <f t="shared" si="22"/>
        <v>4179.5600000000004</v>
      </c>
      <c r="AI65" s="86">
        <f t="shared" si="10"/>
        <v>8219.7100000000009</v>
      </c>
    </row>
    <row r="66" spans="1:35" x14ac:dyDescent="0.25">
      <c r="A66" s="53" t="s">
        <v>10</v>
      </c>
      <c r="B66" s="67" t="s">
        <v>56</v>
      </c>
      <c r="C66" s="67">
        <v>2</v>
      </c>
      <c r="D66" s="67"/>
      <c r="E66" s="87"/>
      <c r="F66" s="83">
        <v>3602666</v>
      </c>
      <c r="G66" s="84">
        <v>1413270</v>
      </c>
      <c r="H66" s="83">
        <v>3619529</v>
      </c>
      <c r="I66" s="84">
        <v>1419885</v>
      </c>
      <c r="J66" s="83">
        <v>3572757</v>
      </c>
      <c r="K66" s="84">
        <v>1418242</v>
      </c>
      <c r="L66" s="83">
        <v>3561649</v>
      </c>
      <c r="M66" s="84">
        <v>1413833</v>
      </c>
      <c r="N66" s="85">
        <f t="shared" si="7"/>
        <v>850229.18</v>
      </c>
      <c r="O66" s="85">
        <f t="shared" si="7"/>
        <v>333531.71999999997</v>
      </c>
      <c r="P66" s="86">
        <f t="shared" ref="P66:P67" si="27">N66+O66</f>
        <v>1183760.8999999999</v>
      </c>
      <c r="Q66" s="67"/>
      <c r="R66" s="85">
        <f t="shared" si="15"/>
        <v>904646.15999999992</v>
      </c>
      <c r="S66" s="85">
        <f t="shared" si="16"/>
        <v>354878.64</v>
      </c>
      <c r="T66" s="86">
        <f t="shared" si="8"/>
        <v>1259524.7999999998</v>
      </c>
      <c r="U66" s="67"/>
      <c r="V66" s="85">
        <f t="shared" si="25"/>
        <v>874673.81199999969</v>
      </c>
      <c r="W66" s="85">
        <f t="shared" si="23"/>
        <v>355415.75199999998</v>
      </c>
      <c r="X66" s="86">
        <v>1230089.5639999998</v>
      </c>
      <c r="Z66" s="87"/>
      <c r="AA66" s="83">
        <v>3948577</v>
      </c>
      <c r="AB66" s="84">
        <v>1567428</v>
      </c>
      <c r="AC66" s="85">
        <f t="shared" si="26"/>
        <v>978968.75800000038</v>
      </c>
      <c r="AD66" s="85">
        <f t="shared" si="24"/>
        <v>388611.97800000012</v>
      </c>
      <c r="AE66" s="86">
        <f t="shared" si="9"/>
        <v>1367580.7360000005</v>
      </c>
      <c r="AG66" s="85">
        <f t="shared" si="21"/>
        <v>55280.08</v>
      </c>
      <c r="AH66" s="85">
        <f t="shared" si="22"/>
        <v>21943.99</v>
      </c>
      <c r="AI66" s="86">
        <f t="shared" si="10"/>
        <v>77224.070000000007</v>
      </c>
    </row>
    <row r="67" spans="1:35" x14ac:dyDescent="0.25">
      <c r="A67" s="53" t="s">
        <v>12</v>
      </c>
      <c r="B67" s="67" t="s">
        <v>57</v>
      </c>
      <c r="C67" s="67">
        <v>2</v>
      </c>
      <c r="D67" s="67"/>
      <c r="E67" s="87"/>
      <c r="F67" s="83">
        <v>2586677</v>
      </c>
      <c r="G67" s="84">
        <v>236700</v>
      </c>
      <c r="H67" s="83">
        <v>2598785</v>
      </c>
      <c r="I67" s="84">
        <v>237808</v>
      </c>
      <c r="J67" s="83">
        <v>2565203</v>
      </c>
      <c r="K67" s="84">
        <v>237532</v>
      </c>
      <c r="L67" s="83">
        <v>2557228</v>
      </c>
      <c r="M67" s="84">
        <v>236794</v>
      </c>
      <c r="N67" s="85">
        <f t="shared" ref="N67:O67" si="28">ROUND(F67*23.6%,2)</f>
        <v>610455.77</v>
      </c>
      <c r="O67" s="85">
        <f t="shared" si="28"/>
        <v>55861.2</v>
      </c>
      <c r="P67" s="86">
        <f t="shared" si="27"/>
        <v>666316.97</v>
      </c>
      <c r="Q67" s="67"/>
      <c r="R67" s="85">
        <f t="shared" si="15"/>
        <v>649526.74</v>
      </c>
      <c r="S67" s="85">
        <f t="shared" si="16"/>
        <v>59436.490000000005</v>
      </c>
      <c r="T67" s="86">
        <f t="shared" si="8"/>
        <v>708963.23</v>
      </c>
      <c r="U67" s="67"/>
      <c r="V67" s="85">
        <f t="shared" si="25"/>
        <v>628006.89800000004</v>
      </c>
      <c r="W67" s="85">
        <f t="shared" si="23"/>
        <v>59525.861999999994</v>
      </c>
      <c r="X67" s="86">
        <v>687532.76</v>
      </c>
      <c r="Z67" s="87"/>
      <c r="AA67" s="83">
        <v>2835038</v>
      </c>
      <c r="AB67" s="84">
        <v>262519</v>
      </c>
      <c r="AC67" s="85">
        <f t="shared" si="26"/>
        <v>702889.902</v>
      </c>
      <c r="AD67" s="85">
        <f t="shared" si="24"/>
        <v>65086.578000000009</v>
      </c>
      <c r="AE67" s="86">
        <f t="shared" ref="AE67" si="29">AC67+AD67</f>
        <v>767976.48</v>
      </c>
      <c r="AG67" s="85">
        <f t="shared" si="21"/>
        <v>39690.53</v>
      </c>
      <c r="AH67" s="85">
        <f t="shared" si="22"/>
        <v>3675.27</v>
      </c>
      <c r="AI67" s="86">
        <f t="shared" ref="AI67" si="30">AG67+AH67</f>
        <v>43365.799999999996</v>
      </c>
    </row>
    <row r="68" spans="1:35" ht="15.75" thickBot="1" x14ac:dyDescent="0.3">
      <c r="F68" s="88">
        <f t="shared" ref="F68:P68" si="31">SUM(F2:F67)</f>
        <v>362713478</v>
      </c>
      <c r="G68" s="88">
        <f t="shared" si="31"/>
        <v>73274913</v>
      </c>
      <c r="H68" s="88">
        <f t="shared" si="31"/>
        <v>363275713</v>
      </c>
      <c r="I68" s="88">
        <f t="shared" si="31"/>
        <v>76091247</v>
      </c>
      <c r="J68" s="88">
        <f>SUM(J2:J67)</f>
        <v>362301989.38356161</v>
      </c>
      <c r="K68" s="88">
        <f>SUM(K2:K67)</f>
        <v>76003176.91780822</v>
      </c>
      <c r="L68" s="88">
        <f>SUM(L2:L67)</f>
        <v>361175617.83835614</v>
      </c>
      <c r="M68" s="88">
        <f>SUM(M2:M67)</f>
        <v>75766890.91780822</v>
      </c>
      <c r="N68" s="88">
        <f t="shared" si="31"/>
        <v>86228893.660000011</v>
      </c>
      <c r="O68" s="88">
        <f t="shared" si="31"/>
        <v>17657076.069999997</v>
      </c>
      <c r="P68" s="88">
        <f t="shared" si="31"/>
        <v>103885969.73000002</v>
      </c>
      <c r="R68" s="88">
        <f>SUM(R2:R67)</f>
        <v>90836762.173561633</v>
      </c>
      <c r="S68" s="88">
        <f>SUM(S2:S67)</f>
        <v>18978462.957808219</v>
      </c>
      <c r="T68" s="88">
        <f>SUM(T2:T67)</f>
        <v>109815225.13136987</v>
      </c>
      <c r="V68" s="88">
        <f>SUM(V2:V67)</f>
        <v>89047048.862000063</v>
      </c>
      <c r="W68" s="88">
        <f>SUM(W2:W67)</f>
        <v>19324913.386000004</v>
      </c>
      <c r="X68" s="88">
        <v>108922650.96000005</v>
      </c>
      <c r="Y68" s="95"/>
      <c r="Z68" s="89"/>
      <c r="AA68" s="88">
        <f>SUM(AA2:AA67)</f>
        <v>400412751</v>
      </c>
      <c r="AB68" s="88">
        <f>SUM(AB2:AB67)</f>
        <v>83997996</v>
      </c>
      <c r="AC68" s="88">
        <f>SUM(AC2:AC67)</f>
        <v>100166331.368</v>
      </c>
      <c r="AD68" s="88">
        <f>SUM(AD2:AD67)</f>
        <v>20825592.474000007</v>
      </c>
      <c r="AE68" s="88">
        <f>SUM(AE2:AE67)</f>
        <v>120991923.84200004</v>
      </c>
      <c r="AF68" s="95"/>
      <c r="AG68" s="88">
        <f>SUM(AG2:AG67)</f>
        <v>5564277.9800000023</v>
      </c>
      <c r="AH68" s="88">
        <f>SUM(AH2:AH67)</f>
        <v>1152037.7800000005</v>
      </c>
      <c r="AI68" s="88">
        <f>SUM(AI2:AI67)</f>
        <v>6716315.7600000007</v>
      </c>
    </row>
    <row r="69" spans="1:35" ht="15.75" thickTop="1" x14ac:dyDescent="0.25">
      <c r="A69" s="90"/>
      <c r="P69" s="91"/>
      <c r="T69" s="91"/>
      <c r="X69" s="91"/>
      <c r="AE69" s="91"/>
      <c r="AI69" s="91"/>
    </row>
    <row r="70" spans="1:35" x14ac:dyDescent="0.25">
      <c r="J70" s="91"/>
      <c r="K70" s="91"/>
      <c r="L70" s="91"/>
      <c r="M70" s="91"/>
      <c r="N70" s="91"/>
      <c r="P70" s="91"/>
      <c r="R70" s="91"/>
      <c r="S70" s="92"/>
      <c r="T70" s="91"/>
      <c r="V70" s="91"/>
      <c r="W70" s="92"/>
      <c r="X70" s="91"/>
      <c r="AA70" s="91"/>
      <c r="AE70" s="91"/>
      <c r="AI70" s="91"/>
    </row>
    <row r="71" spans="1:35" x14ac:dyDescent="0.25">
      <c r="P71" s="91"/>
      <c r="X71" s="91"/>
    </row>
    <row r="72" spans="1:35" x14ac:dyDescent="0.25">
      <c r="A72" s="90"/>
      <c r="P72" s="91"/>
      <c r="V72" s="91"/>
      <c r="W72" s="91"/>
      <c r="X72" s="91"/>
    </row>
    <row r="73" spans="1:35" x14ac:dyDescent="0.25">
      <c r="A73" s="90"/>
      <c r="P73" s="93"/>
    </row>
    <row r="74" spans="1:35" x14ac:dyDescent="0.25">
      <c r="A74" s="90"/>
      <c r="P74" s="93"/>
    </row>
    <row r="75" spans="1:35" x14ac:dyDescent="0.25">
      <c r="A75" s="90"/>
    </row>
    <row r="76" spans="1:35" x14ac:dyDescent="0.25">
      <c r="F76" s="91"/>
      <c r="H76" s="91"/>
      <c r="J76" s="91"/>
      <c r="L76" s="91"/>
    </row>
    <row r="77" spans="1:35" x14ac:dyDescent="0.25">
      <c r="F77" s="91"/>
      <c r="H77" s="91"/>
      <c r="J77" s="91"/>
      <c r="L77" s="91"/>
    </row>
  </sheetData>
  <conditionalFormatting sqref="B55">
    <cfRule type="cellIs" dxfId="2" priority="1" operator="equal">
      <formula>XCM55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S259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58" sqref="A57:XFD58"/>
    </sheetView>
  </sheetViews>
  <sheetFormatPr defaultColWidth="9.140625" defaultRowHeight="12.75" x14ac:dyDescent="0.2"/>
  <cols>
    <col min="1" max="1" width="11.7109375" style="57" bestFit="1" customWidth="1"/>
    <col min="2" max="2" width="52.140625" style="67" customWidth="1"/>
    <col min="3" max="3" width="7.42578125" style="67" customWidth="1"/>
    <col min="4" max="4" width="8.7109375" style="67" customWidth="1"/>
    <col min="5" max="5" width="6" style="51" bestFit="1" customWidth="1"/>
    <col min="6" max="6" width="14.5703125" style="63" bestFit="1" customWidth="1"/>
    <col min="7" max="7" width="25.5703125" style="63" bestFit="1" customWidth="1"/>
    <col min="8" max="8" width="15" style="63" bestFit="1" customWidth="1"/>
    <col min="9" max="9" width="7.140625" style="63" customWidth="1"/>
    <col min="10" max="10" width="14.5703125" style="63" bestFit="1" customWidth="1"/>
    <col min="11" max="11" width="15.28515625" style="63" customWidth="1"/>
    <col min="12" max="12" width="16.5703125" style="63" bestFit="1" customWidth="1"/>
    <col min="13" max="16384" width="9.140625" style="63"/>
  </cols>
  <sheetData>
    <row r="1" spans="1:19" x14ac:dyDescent="0.2">
      <c r="E1" s="9"/>
      <c r="G1" s="26" t="s">
        <v>91</v>
      </c>
      <c r="H1" s="27">
        <v>361175619.66855133</v>
      </c>
      <c r="K1" s="26" t="s">
        <v>100</v>
      </c>
      <c r="L1" s="27">
        <v>75766889.420762911</v>
      </c>
    </row>
    <row r="2" spans="1:19" s="14" customFormat="1" ht="51" x14ac:dyDescent="0.2">
      <c r="A2" s="11" t="s">
        <v>75</v>
      </c>
      <c r="B2" s="69" t="s">
        <v>76</v>
      </c>
      <c r="C2" s="68" t="s">
        <v>74</v>
      </c>
      <c r="D2" s="68" t="s">
        <v>84</v>
      </c>
      <c r="E2" s="10" t="s">
        <v>77</v>
      </c>
      <c r="F2" s="70" t="s">
        <v>85</v>
      </c>
      <c r="G2" s="68" t="s">
        <v>86</v>
      </c>
      <c r="H2" s="71" t="s">
        <v>87</v>
      </c>
      <c r="I2" s="72"/>
      <c r="J2" s="68" t="s">
        <v>88</v>
      </c>
      <c r="K2" s="68" t="s">
        <v>89</v>
      </c>
      <c r="L2" s="71" t="s">
        <v>90</v>
      </c>
    </row>
    <row r="3" spans="1:19" x14ac:dyDescent="0.2">
      <c r="A3" s="53"/>
      <c r="C3" s="73"/>
      <c r="E3" s="56"/>
      <c r="F3" s="34"/>
      <c r="G3" s="18"/>
      <c r="H3" s="34"/>
      <c r="I3" s="34"/>
      <c r="J3" s="34"/>
      <c r="K3" s="18"/>
      <c r="L3" s="19"/>
    </row>
    <row r="4" spans="1:19" s="42" customFormat="1" x14ac:dyDescent="0.2">
      <c r="A4" s="53"/>
      <c r="B4" s="97" t="s">
        <v>119</v>
      </c>
      <c r="C4" s="74"/>
      <c r="D4" s="75"/>
      <c r="E4" s="43"/>
      <c r="F4" s="44"/>
      <c r="G4" s="45"/>
      <c r="H4" s="44"/>
      <c r="I4" s="44"/>
      <c r="J4" s="44"/>
      <c r="K4" s="45"/>
      <c r="L4" s="46"/>
    </row>
    <row r="5" spans="1:19" x14ac:dyDescent="0.2">
      <c r="A5" s="57" t="s">
        <v>104</v>
      </c>
      <c r="B5" s="67" t="s">
        <v>134</v>
      </c>
      <c r="C5" s="73" t="s">
        <v>149</v>
      </c>
      <c r="D5" s="67">
        <v>1</v>
      </c>
      <c r="E5" s="56">
        <v>1</v>
      </c>
      <c r="F5" s="34">
        <v>7688360.4900000002</v>
      </c>
      <c r="G5" s="18">
        <f t="shared" ref="G5:G36" si="0">IF($E5=1,F5/$F$58,0)</f>
        <v>2.134615083830925E-2</v>
      </c>
      <c r="H5" s="34">
        <f t="shared" ref="H5:H32" si="1">IF($E5=1,ROUND(G5*($H$61+$H$62),0),0)</f>
        <v>6749080</v>
      </c>
      <c r="I5" s="34"/>
      <c r="J5" s="34">
        <v>3135063.6655907151</v>
      </c>
      <c r="K5" s="18">
        <f t="shared" ref="K5:K36" si="2">IF($E5=1,J5/$J$58,0)</f>
        <v>1.9234162608600985E-2</v>
      </c>
      <c r="L5" s="19">
        <f t="shared" ref="L5:L32" si="3">IF($E5=1,ROUND(K5*($L$61+$L$62),0),0)</f>
        <v>1250194</v>
      </c>
    </row>
    <row r="6" spans="1:19" x14ac:dyDescent="0.2">
      <c r="A6" s="53" t="s">
        <v>28</v>
      </c>
      <c r="B6" s="67" t="s">
        <v>131</v>
      </c>
      <c r="C6" s="73" t="s">
        <v>149</v>
      </c>
      <c r="D6" s="67">
        <v>1</v>
      </c>
      <c r="E6" s="56">
        <v>1</v>
      </c>
      <c r="F6" s="34">
        <v>6002903.3799999999</v>
      </c>
      <c r="G6" s="18">
        <f t="shared" si="0"/>
        <v>1.666660677317908E-2</v>
      </c>
      <c r="H6" s="34">
        <f t="shared" si="1"/>
        <v>5269534</v>
      </c>
      <c r="I6" s="34"/>
      <c r="J6" s="34">
        <v>4343618.0575341601</v>
      </c>
      <c r="K6" s="18">
        <f t="shared" si="2"/>
        <v>2.664885467725444E-2</v>
      </c>
      <c r="L6" s="19">
        <f t="shared" si="3"/>
        <v>1732139</v>
      </c>
    </row>
    <row r="7" spans="1:19" x14ac:dyDescent="0.2">
      <c r="A7" s="53" t="s">
        <v>14</v>
      </c>
      <c r="B7" s="67" t="s">
        <v>58</v>
      </c>
      <c r="C7" s="73" t="s">
        <v>149</v>
      </c>
      <c r="D7" s="67">
        <v>1</v>
      </c>
      <c r="E7" s="56">
        <v>1</v>
      </c>
      <c r="F7" s="34">
        <v>552643.69999999995</v>
      </c>
      <c r="G7" s="18">
        <f t="shared" si="0"/>
        <v>1.5343733940916349E-3</v>
      </c>
      <c r="H7" s="34">
        <f t="shared" si="1"/>
        <v>485128</v>
      </c>
      <c r="I7" s="34"/>
      <c r="J7" s="34">
        <v>1451353.9580720458</v>
      </c>
      <c r="K7" s="18">
        <f t="shared" si="2"/>
        <v>8.9043097716277071E-3</v>
      </c>
      <c r="L7" s="19">
        <f t="shared" si="3"/>
        <v>578768</v>
      </c>
      <c r="M7" s="57"/>
      <c r="N7" s="57"/>
      <c r="O7" s="57"/>
      <c r="P7" s="57"/>
      <c r="Q7" s="57"/>
      <c r="S7" s="57"/>
    </row>
    <row r="8" spans="1:19" x14ac:dyDescent="0.2">
      <c r="A8" s="35" t="s">
        <v>114</v>
      </c>
      <c r="B8" s="67" t="s">
        <v>115</v>
      </c>
      <c r="C8" s="73" t="s">
        <v>149</v>
      </c>
      <c r="D8" s="67">
        <v>1</v>
      </c>
      <c r="E8" s="56">
        <v>1</v>
      </c>
      <c r="F8" s="34">
        <v>668904.06999999995</v>
      </c>
      <c r="G8" s="18">
        <f t="shared" si="0"/>
        <v>1.8571615096808459E-3</v>
      </c>
      <c r="H8" s="34">
        <f t="shared" si="1"/>
        <v>587185</v>
      </c>
      <c r="I8" s="34"/>
      <c r="J8" s="34">
        <v>1740546.9940334451</v>
      </c>
      <c r="K8" s="18">
        <f t="shared" si="2"/>
        <v>1.0678559506970314E-2</v>
      </c>
      <c r="L8" s="19">
        <f t="shared" si="3"/>
        <v>694092</v>
      </c>
    </row>
    <row r="9" spans="1:19" x14ac:dyDescent="0.2">
      <c r="A9" s="55" t="s">
        <v>43</v>
      </c>
      <c r="B9" s="67" t="s">
        <v>83</v>
      </c>
      <c r="C9" s="73" t="s">
        <v>121</v>
      </c>
      <c r="D9" s="67">
        <v>1</v>
      </c>
      <c r="E9" s="56">
        <v>1</v>
      </c>
      <c r="F9" s="34">
        <v>0</v>
      </c>
      <c r="G9" s="18">
        <f t="shared" si="0"/>
        <v>0</v>
      </c>
      <c r="H9" s="34">
        <f t="shared" si="1"/>
        <v>0</v>
      </c>
      <c r="I9" s="18"/>
      <c r="J9" s="34">
        <v>0</v>
      </c>
      <c r="K9" s="18">
        <f t="shared" si="2"/>
        <v>0</v>
      </c>
      <c r="L9" s="19">
        <f t="shared" si="3"/>
        <v>0</v>
      </c>
    </row>
    <row r="10" spans="1:19" s="57" customFormat="1" x14ac:dyDescent="0.2">
      <c r="A10" s="64" t="s">
        <v>139</v>
      </c>
      <c r="B10" s="67" t="s">
        <v>147</v>
      </c>
      <c r="C10" s="73" t="s">
        <v>121</v>
      </c>
      <c r="D10" s="67">
        <v>1</v>
      </c>
      <c r="E10" s="56">
        <v>1</v>
      </c>
      <c r="F10" s="34">
        <v>5787817.0700000003</v>
      </c>
      <c r="G10" s="18">
        <f t="shared" si="0"/>
        <v>1.6069435916988471E-2</v>
      </c>
      <c r="H10" s="34">
        <f t="shared" si="1"/>
        <v>5080724</v>
      </c>
      <c r="I10" s="34"/>
      <c r="J10" s="34">
        <v>0</v>
      </c>
      <c r="K10" s="18">
        <f t="shared" si="2"/>
        <v>0</v>
      </c>
      <c r="L10" s="19">
        <f t="shared" si="3"/>
        <v>0</v>
      </c>
      <c r="M10" s="63"/>
      <c r="N10" s="63"/>
      <c r="O10" s="63"/>
      <c r="P10" s="63"/>
      <c r="Q10" s="63"/>
      <c r="R10" s="63"/>
      <c r="S10" s="63"/>
    </row>
    <row r="11" spans="1:19" s="57" customFormat="1" x14ac:dyDescent="0.2">
      <c r="A11" s="57" t="s">
        <v>105</v>
      </c>
      <c r="B11" s="67" t="s">
        <v>108</v>
      </c>
      <c r="C11" s="73" t="s">
        <v>149</v>
      </c>
      <c r="D11" s="67">
        <v>1</v>
      </c>
      <c r="E11" s="56">
        <v>1</v>
      </c>
      <c r="F11" s="34">
        <v>1354504.02</v>
      </c>
      <c r="G11" s="18">
        <f t="shared" si="0"/>
        <v>3.7606778661878597E-3</v>
      </c>
      <c r="H11" s="34">
        <f t="shared" si="1"/>
        <v>1189025</v>
      </c>
      <c r="I11" s="34"/>
      <c r="J11" s="34">
        <v>797670.39084005693</v>
      </c>
      <c r="K11" s="18">
        <f t="shared" si="2"/>
        <v>4.8938470289703311E-3</v>
      </c>
      <c r="L11" s="19">
        <f t="shared" si="3"/>
        <v>318093</v>
      </c>
      <c r="M11" s="63"/>
      <c r="N11" s="63"/>
      <c r="O11" s="63"/>
      <c r="P11" s="63"/>
      <c r="Q11" s="63"/>
      <c r="R11" s="63"/>
      <c r="S11" s="63"/>
    </row>
    <row r="12" spans="1:19" s="57" customFormat="1" x14ac:dyDescent="0.2">
      <c r="A12" s="57" t="s">
        <v>17</v>
      </c>
      <c r="B12" s="67" t="s">
        <v>79</v>
      </c>
      <c r="C12" s="73" t="s">
        <v>149</v>
      </c>
      <c r="D12" s="67">
        <v>1</v>
      </c>
      <c r="E12" s="56">
        <v>1</v>
      </c>
      <c r="F12" s="34">
        <v>3033120.5300000003</v>
      </c>
      <c r="G12" s="18">
        <f t="shared" si="0"/>
        <v>8.4212295232988614E-3</v>
      </c>
      <c r="H12" s="34">
        <f t="shared" si="1"/>
        <v>2662567</v>
      </c>
      <c r="I12" s="34"/>
      <c r="J12" s="34">
        <v>3861955.6730808276</v>
      </c>
      <c r="K12" s="18">
        <f t="shared" si="2"/>
        <v>2.369377190598438E-2</v>
      </c>
      <c r="L12" s="19">
        <f t="shared" si="3"/>
        <v>1540063</v>
      </c>
      <c r="M12" s="63"/>
      <c r="N12" s="63"/>
      <c r="O12" s="63"/>
      <c r="P12" s="63"/>
      <c r="Q12" s="63"/>
      <c r="R12" s="63"/>
      <c r="S12" s="63"/>
    </row>
    <row r="13" spans="1:19" x14ac:dyDescent="0.2">
      <c r="A13" s="53" t="s">
        <v>18</v>
      </c>
      <c r="B13" s="67" t="s">
        <v>59</v>
      </c>
      <c r="C13" s="73" t="s">
        <v>149</v>
      </c>
      <c r="D13" s="67">
        <v>1</v>
      </c>
      <c r="E13" s="56">
        <v>1</v>
      </c>
      <c r="F13" s="34">
        <v>1278507.96</v>
      </c>
      <c r="G13" s="18">
        <f t="shared" si="0"/>
        <v>3.5496805590263169E-3</v>
      </c>
      <c r="H13" s="34">
        <f t="shared" si="1"/>
        <v>1122314</v>
      </c>
      <c r="I13" s="34"/>
      <c r="J13" s="34">
        <v>1725008.8166738364</v>
      </c>
      <c r="K13" s="18">
        <f t="shared" si="2"/>
        <v>1.0583230077697086E-2</v>
      </c>
      <c r="L13" s="19">
        <f t="shared" si="3"/>
        <v>687896</v>
      </c>
    </row>
    <row r="14" spans="1:19" x14ac:dyDescent="0.2">
      <c r="A14" s="53" t="s">
        <v>19</v>
      </c>
      <c r="B14" s="67" t="s">
        <v>60</v>
      </c>
      <c r="C14" s="73" t="s">
        <v>149</v>
      </c>
      <c r="D14" s="67">
        <v>1</v>
      </c>
      <c r="E14" s="56">
        <v>1</v>
      </c>
      <c r="F14" s="34">
        <v>321814.42</v>
      </c>
      <c r="G14" s="18">
        <f t="shared" si="0"/>
        <v>8.9349337354796749E-4</v>
      </c>
      <c r="H14" s="34">
        <f t="shared" si="1"/>
        <v>282499</v>
      </c>
      <c r="I14" s="34"/>
      <c r="J14" s="34">
        <v>967162.21887708851</v>
      </c>
      <c r="K14" s="18">
        <f t="shared" si="2"/>
        <v>5.9337089676844328E-3</v>
      </c>
      <c r="L14" s="19">
        <f t="shared" si="3"/>
        <v>385683</v>
      </c>
    </row>
    <row r="15" spans="1:19" x14ac:dyDescent="0.2">
      <c r="A15" s="57" t="s">
        <v>103</v>
      </c>
      <c r="B15" s="67" t="s">
        <v>135</v>
      </c>
      <c r="C15" s="73" t="s">
        <v>149</v>
      </c>
      <c r="D15" s="67">
        <v>1</v>
      </c>
      <c r="E15" s="56">
        <v>1</v>
      </c>
      <c r="F15" s="34">
        <v>2583173.5200000005</v>
      </c>
      <c r="G15" s="18">
        <f t="shared" si="0"/>
        <v>7.171985714141022E-3</v>
      </c>
      <c r="H15" s="34">
        <f t="shared" si="1"/>
        <v>2267589</v>
      </c>
      <c r="I15" s="34"/>
      <c r="J15" s="34">
        <v>2803878.3027218706</v>
      </c>
      <c r="K15" s="18">
        <f t="shared" si="2"/>
        <v>1.7202282620668551E-2</v>
      </c>
      <c r="L15" s="19">
        <f t="shared" si="3"/>
        <v>1118125</v>
      </c>
    </row>
    <row r="16" spans="1:19" x14ac:dyDescent="0.2">
      <c r="A16" s="53" t="s">
        <v>16</v>
      </c>
      <c r="B16" s="67" t="s">
        <v>129</v>
      </c>
      <c r="C16" s="73" t="s">
        <v>149</v>
      </c>
      <c r="D16" s="67">
        <v>1</v>
      </c>
      <c r="E16" s="56">
        <v>1</v>
      </c>
      <c r="F16" s="34">
        <v>753677.77</v>
      </c>
      <c r="G16" s="18">
        <f t="shared" si="0"/>
        <v>2.0925292697742048E-3</v>
      </c>
      <c r="H16" s="34">
        <f t="shared" si="1"/>
        <v>661602</v>
      </c>
      <c r="I16" s="34"/>
      <c r="J16" s="34">
        <v>1006386.4011878775</v>
      </c>
      <c r="K16" s="18">
        <f t="shared" si="2"/>
        <v>6.1743561701752868E-3</v>
      </c>
      <c r="L16" s="19">
        <f t="shared" si="3"/>
        <v>401325</v>
      </c>
    </row>
    <row r="17" spans="1:19" x14ac:dyDescent="0.2">
      <c r="A17" s="53" t="s">
        <v>20</v>
      </c>
      <c r="B17" s="76" t="s">
        <v>61</v>
      </c>
      <c r="C17" s="73" t="s">
        <v>149</v>
      </c>
      <c r="D17" s="76">
        <v>1</v>
      </c>
      <c r="E17" s="56">
        <v>1</v>
      </c>
      <c r="F17" s="34">
        <v>36457044.390000001</v>
      </c>
      <c r="G17" s="18">
        <f t="shared" si="0"/>
        <v>0.10122022369789739</v>
      </c>
      <c r="H17" s="34">
        <f t="shared" si="1"/>
        <v>32003117</v>
      </c>
      <c r="I17" s="34"/>
      <c r="J17" s="34">
        <v>7658635.2206469169</v>
      </c>
      <c r="K17" s="18">
        <f t="shared" si="2"/>
        <v>4.6987063392259852E-2</v>
      </c>
      <c r="L17" s="19">
        <f t="shared" si="3"/>
        <v>3054095</v>
      </c>
    </row>
    <row r="18" spans="1:19" s="37" customFormat="1" x14ac:dyDescent="0.2">
      <c r="A18" s="53" t="s">
        <v>21</v>
      </c>
      <c r="B18" s="67" t="s">
        <v>80</v>
      </c>
      <c r="C18" s="73" t="s">
        <v>149</v>
      </c>
      <c r="D18" s="67">
        <v>1</v>
      </c>
      <c r="E18" s="56">
        <v>1</v>
      </c>
      <c r="F18" s="34">
        <v>48838520.99000001</v>
      </c>
      <c r="G18" s="18">
        <f t="shared" si="0"/>
        <v>0.13559645611420498</v>
      </c>
      <c r="H18" s="34">
        <f t="shared" si="1"/>
        <v>42871959</v>
      </c>
      <c r="I18" s="34"/>
      <c r="J18" s="34">
        <v>13507826.062806718</v>
      </c>
      <c r="K18" s="18">
        <f t="shared" si="2"/>
        <v>8.2872869802396359E-2</v>
      </c>
      <c r="L18" s="19">
        <f t="shared" si="3"/>
        <v>5386624</v>
      </c>
      <c r="M18" s="63"/>
      <c r="N18" s="63"/>
      <c r="O18" s="63"/>
      <c r="P18" s="63"/>
      <c r="Q18" s="63"/>
      <c r="R18" s="63"/>
      <c r="S18" s="63"/>
    </row>
    <row r="19" spans="1:19" x14ac:dyDescent="0.2">
      <c r="A19" s="53" t="s">
        <v>23</v>
      </c>
      <c r="B19" s="67" t="s">
        <v>62</v>
      </c>
      <c r="C19" s="73" t="s">
        <v>149</v>
      </c>
      <c r="D19" s="67">
        <v>1</v>
      </c>
      <c r="E19" s="56">
        <v>1</v>
      </c>
      <c r="F19" s="34">
        <v>6090380.5199999996</v>
      </c>
      <c r="G19" s="18">
        <f t="shared" si="0"/>
        <v>1.6909480429763292E-2</v>
      </c>
      <c r="H19" s="34">
        <f t="shared" si="1"/>
        <v>5346324</v>
      </c>
      <c r="I19" s="34"/>
      <c r="J19" s="34">
        <v>2228817.8619848788</v>
      </c>
      <c r="K19" s="18">
        <f t="shared" si="2"/>
        <v>1.3674186477579554E-2</v>
      </c>
      <c r="L19" s="19">
        <f t="shared" si="3"/>
        <v>888804</v>
      </c>
    </row>
    <row r="20" spans="1:19" x14ac:dyDescent="0.2">
      <c r="A20" s="53" t="s">
        <v>24</v>
      </c>
      <c r="B20" s="67" t="s">
        <v>63</v>
      </c>
      <c r="C20" s="73" t="s">
        <v>149</v>
      </c>
      <c r="D20" s="67">
        <v>1</v>
      </c>
      <c r="E20" s="56">
        <v>1</v>
      </c>
      <c r="F20" s="34">
        <v>2697682.05</v>
      </c>
      <c r="G20" s="18">
        <f t="shared" si="0"/>
        <v>7.4899099785966606E-3</v>
      </c>
      <c r="H20" s="34">
        <f t="shared" si="1"/>
        <v>2368108</v>
      </c>
      <c r="I20" s="34"/>
      <c r="J20" s="34">
        <v>2270552.5508221113</v>
      </c>
      <c r="K20" s="18">
        <f t="shared" si="2"/>
        <v>1.3930236075654762E-2</v>
      </c>
      <c r="L20" s="19">
        <f t="shared" si="3"/>
        <v>905446</v>
      </c>
    </row>
    <row r="21" spans="1:19" x14ac:dyDescent="0.2">
      <c r="A21" s="53" t="s">
        <v>25</v>
      </c>
      <c r="B21" s="67" t="s">
        <v>64</v>
      </c>
      <c r="C21" s="73" t="s">
        <v>149</v>
      </c>
      <c r="D21" s="67">
        <v>1</v>
      </c>
      <c r="E21" s="56">
        <v>1</v>
      </c>
      <c r="F21" s="34">
        <v>1653461.62</v>
      </c>
      <c r="G21" s="18">
        <f t="shared" si="0"/>
        <v>4.5907110094255184E-3</v>
      </c>
      <c r="H21" s="34">
        <f t="shared" si="1"/>
        <v>1451460</v>
      </c>
      <c r="I21" s="34"/>
      <c r="J21" s="34">
        <v>2299617.4409764977</v>
      </c>
      <c r="K21" s="18">
        <f t="shared" si="2"/>
        <v>1.4108554248126471E-2</v>
      </c>
      <c r="L21" s="19">
        <f t="shared" si="3"/>
        <v>917037</v>
      </c>
    </row>
    <row r="22" spans="1:19" x14ac:dyDescent="0.2">
      <c r="A22" s="53" t="s">
        <v>101</v>
      </c>
      <c r="B22" s="67" t="s">
        <v>102</v>
      </c>
      <c r="C22" s="73" t="s">
        <v>149</v>
      </c>
      <c r="D22" s="67">
        <v>1</v>
      </c>
      <c r="E22" s="56">
        <v>1</v>
      </c>
      <c r="F22" s="34">
        <v>1695187.57</v>
      </c>
      <c r="G22" s="18">
        <f t="shared" si="0"/>
        <v>4.7065599506569081E-3</v>
      </c>
      <c r="H22" s="34">
        <f t="shared" si="1"/>
        <v>1488088</v>
      </c>
      <c r="I22" s="34"/>
      <c r="J22" s="34">
        <v>1455116.5462318454</v>
      </c>
      <c r="K22" s="18">
        <f t="shared" si="2"/>
        <v>8.9273939065016156E-3</v>
      </c>
      <c r="L22" s="19">
        <f t="shared" si="3"/>
        <v>580268</v>
      </c>
    </row>
    <row r="23" spans="1:19" x14ac:dyDescent="0.2">
      <c r="A23" s="53" t="s">
        <v>22</v>
      </c>
      <c r="B23" s="67" t="s">
        <v>130</v>
      </c>
      <c r="C23" s="73" t="s">
        <v>149</v>
      </c>
      <c r="D23" s="67">
        <v>1</v>
      </c>
      <c r="E23" s="56">
        <v>1</v>
      </c>
      <c r="F23" s="34">
        <v>1715414.5999999999</v>
      </c>
      <c r="G23" s="18">
        <f t="shared" si="0"/>
        <v>4.7627187681255467E-3</v>
      </c>
      <c r="H23" s="34">
        <f t="shared" si="1"/>
        <v>1505844</v>
      </c>
      <c r="I23" s="34"/>
      <c r="J23" s="34">
        <v>1869432.9389991853</v>
      </c>
      <c r="K23" s="18">
        <f t="shared" si="2"/>
        <v>1.1469297267942432E-2</v>
      </c>
      <c r="L23" s="19">
        <f t="shared" si="3"/>
        <v>745489</v>
      </c>
    </row>
    <row r="24" spans="1:19" x14ac:dyDescent="0.2">
      <c r="A24" s="53" t="s">
        <v>26</v>
      </c>
      <c r="B24" s="67" t="s">
        <v>65</v>
      </c>
      <c r="C24" s="73" t="s">
        <v>149</v>
      </c>
      <c r="D24" s="67">
        <v>1</v>
      </c>
      <c r="E24" s="56">
        <v>1</v>
      </c>
      <c r="F24" s="34">
        <v>13952218.339999998</v>
      </c>
      <c r="G24" s="18">
        <f t="shared" si="0"/>
        <v>3.8737277941381314E-2</v>
      </c>
      <c r="H24" s="34">
        <f t="shared" si="1"/>
        <v>12247687</v>
      </c>
      <c r="I24" s="34"/>
      <c r="J24" s="34">
        <v>7563362.6372787142</v>
      </c>
      <c r="K24" s="18">
        <f t="shared" si="2"/>
        <v>4.640254946970121E-2</v>
      </c>
      <c r="L24" s="19">
        <f t="shared" si="3"/>
        <v>3016103</v>
      </c>
      <c r="M24" s="57"/>
      <c r="N24" s="57"/>
      <c r="O24" s="57"/>
      <c r="P24" s="57"/>
      <c r="Q24" s="57"/>
      <c r="S24" s="57"/>
    </row>
    <row r="25" spans="1:19" x14ac:dyDescent="0.2">
      <c r="A25" s="53" t="s">
        <v>27</v>
      </c>
      <c r="B25" s="67" t="s">
        <v>66</v>
      </c>
      <c r="C25" s="73" t="s">
        <v>149</v>
      </c>
      <c r="D25" s="67">
        <v>1</v>
      </c>
      <c r="E25" s="56">
        <v>1</v>
      </c>
      <c r="F25" s="34">
        <v>2763114.14</v>
      </c>
      <c r="G25" s="18">
        <f t="shared" si="0"/>
        <v>7.6715772228189505E-3</v>
      </c>
      <c r="H25" s="34">
        <f t="shared" si="1"/>
        <v>2425547</v>
      </c>
      <c r="I25" s="34"/>
      <c r="J25" s="34">
        <v>3160074.8035965911</v>
      </c>
      <c r="K25" s="18">
        <f t="shared" si="2"/>
        <v>1.9387610304324426E-2</v>
      </c>
      <c r="L25" s="19">
        <f t="shared" si="3"/>
        <v>1260168</v>
      </c>
    </row>
    <row r="26" spans="1:19" x14ac:dyDescent="0.2">
      <c r="A26" s="53" t="s">
        <v>34</v>
      </c>
      <c r="B26" s="67" t="s">
        <v>133</v>
      </c>
      <c r="C26" s="73" t="s">
        <v>149</v>
      </c>
      <c r="D26" s="67">
        <v>1</v>
      </c>
      <c r="E26" s="56">
        <v>1</v>
      </c>
      <c r="F26" s="34">
        <v>2870100.33</v>
      </c>
      <c r="G26" s="18">
        <f t="shared" si="0"/>
        <v>7.968616279757864E-3</v>
      </c>
      <c r="H26" s="34">
        <f t="shared" si="1"/>
        <v>2519463</v>
      </c>
      <c r="I26" s="34"/>
      <c r="J26" s="34">
        <v>2644432.9117194344</v>
      </c>
      <c r="K26" s="18">
        <f t="shared" si="2"/>
        <v>1.6224057326109827E-2</v>
      </c>
      <c r="L26" s="19">
        <f t="shared" si="3"/>
        <v>1054542</v>
      </c>
    </row>
    <row r="27" spans="1:19" x14ac:dyDescent="0.2">
      <c r="A27" s="55" t="s">
        <v>142</v>
      </c>
      <c r="B27" s="67" t="s">
        <v>93</v>
      </c>
      <c r="C27" s="73" t="s">
        <v>121</v>
      </c>
      <c r="D27" s="67">
        <v>1</v>
      </c>
      <c r="E27" s="56">
        <v>1</v>
      </c>
      <c r="F27" s="34">
        <v>96214.94</v>
      </c>
      <c r="G27" s="18">
        <f t="shared" si="0"/>
        <v>2.6713349677219339E-4</v>
      </c>
      <c r="H27" s="34">
        <f t="shared" si="1"/>
        <v>84460</v>
      </c>
      <c r="I27" s="34"/>
      <c r="J27" s="34">
        <v>0</v>
      </c>
      <c r="K27" s="18">
        <f t="shared" si="2"/>
        <v>0</v>
      </c>
      <c r="L27" s="19">
        <f t="shared" si="3"/>
        <v>0</v>
      </c>
    </row>
    <row r="28" spans="1:19" x14ac:dyDescent="0.2">
      <c r="A28" s="53" t="s">
        <v>137</v>
      </c>
      <c r="B28" s="67" t="s">
        <v>138</v>
      </c>
      <c r="C28" s="73" t="s">
        <v>149</v>
      </c>
      <c r="D28" s="67">
        <v>1</v>
      </c>
      <c r="E28" s="56">
        <v>1</v>
      </c>
      <c r="F28" s="34">
        <v>237289.51</v>
      </c>
      <c r="G28" s="18">
        <f t="shared" si="0"/>
        <v>6.5881636005448167E-4</v>
      </c>
      <c r="H28" s="34">
        <f t="shared" si="1"/>
        <v>208300</v>
      </c>
      <c r="I28" s="34"/>
      <c r="J28" s="34">
        <v>1112959.9122704358</v>
      </c>
      <c r="K28" s="18">
        <f t="shared" si="2"/>
        <v>6.8282032560988918E-3</v>
      </c>
      <c r="L28" s="19">
        <f t="shared" si="3"/>
        <v>443824</v>
      </c>
      <c r="M28" s="57"/>
      <c r="N28" s="57"/>
      <c r="O28" s="57"/>
      <c r="P28" s="57"/>
      <c r="Q28" s="57"/>
      <c r="S28" s="57"/>
    </row>
    <row r="29" spans="1:19" x14ac:dyDescent="0.2">
      <c r="A29" s="53" t="s">
        <v>13</v>
      </c>
      <c r="B29" s="67" t="s">
        <v>128</v>
      </c>
      <c r="C29" s="73" t="s">
        <v>149</v>
      </c>
      <c r="D29" s="67">
        <v>1</v>
      </c>
      <c r="E29" s="56">
        <v>1</v>
      </c>
      <c r="F29" s="34">
        <v>1096848.8799999999</v>
      </c>
      <c r="G29" s="18">
        <f t="shared" si="0"/>
        <v>3.0453178762577192E-3</v>
      </c>
      <c r="H29" s="34">
        <f t="shared" si="1"/>
        <v>962848</v>
      </c>
      <c r="I29" s="34"/>
      <c r="J29" s="34">
        <v>873560.39992062678</v>
      </c>
      <c r="K29" s="18">
        <f t="shared" si="2"/>
        <v>5.3594454763144133E-3</v>
      </c>
      <c r="L29" s="19">
        <f t="shared" si="3"/>
        <v>348357</v>
      </c>
    </row>
    <row r="30" spans="1:19" x14ac:dyDescent="0.2">
      <c r="A30" s="53" t="s">
        <v>30</v>
      </c>
      <c r="B30" s="67" t="s">
        <v>67</v>
      </c>
      <c r="C30" s="73" t="s">
        <v>149</v>
      </c>
      <c r="D30" s="67">
        <v>1</v>
      </c>
      <c r="E30" s="56">
        <v>1</v>
      </c>
      <c r="F30" s="34">
        <v>19199226.27</v>
      </c>
      <c r="G30" s="18">
        <f t="shared" si="0"/>
        <v>5.3305198224159939E-2</v>
      </c>
      <c r="H30" s="34">
        <f t="shared" si="1"/>
        <v>16853673</v>
      </c>
      <c r="I30" s="34"/>
      <c r="J30" s="34">
        <v>6676459.0814958848</v>
      </c>
      <c r="K30" s="18">
        <f t="shared" si="2"/>
        <v>4.0961241403997518E-2</v>
      </c>
      <c r="L30" s="19">
        <f t="shared" si="3"/>
        <v>2662425</v>
      </c>
    </row>
    <row r="31" spans="1:19" x14ac:dyDescent="0.2">
      <c r="A31" s="53" t="s">
        <v>111</v>
      </c>
      <c r="B31" s="67" t="s">
        <v>113</v>
      </c>
      <c r="C31" s="73" t="s">
        <v>149</v>
      </c>
      <c r="D31" s="67">
        <v>1</v>
      </c>
      <c r="E31" s="56">
        <v>1</v>
      </c>
      <c r="F31" s="34">
        <v>4295643.08</v>
      </c>
      <c r="G31" s="18">
        <f t="shared" si="0"/>
        <v>1.1926527801666507E-2</v>
      </c>
      <c r="H31" s="34">
        <f t="shared" si="1"/>
        <v>3770848</v>
      </c>
      <c r="I31" s="34"/>
      <c r="J31" s="34">
        <v>3771576.3859300064</v>
      </c>
      <c r="K31" s="18">
        <f t="shared" si="2"/>
        <v>2.3139279209524008E-2</v>
      </c>
      <c r="L31" s="19">
        <f t="shared" si="3"/>
        <v>1504022</v>
      </c>
    </row>
    <row r="32" spans="1:19" x14ac:dyDescent="0.2">
      <c r="A32" s="53" t="s">
        <v>31</v>
      </c>
      <c r="B32" s="67" t="s">
        <v>132</v>
      </c>
      <c r="C32" s="73" t="s">
        <v>149</v>
      </c>
      <c r="D32" s="67">
        <v>1</v>
      </c>
      <c r="E32" s="56">
        <v>1</v>
      </c>
      <c r="F32" s="34">
        <v>6922010.5700000003</v>
      </c>
      <c r="G32" s="18">
        <f t="shared" si="0"/>
        <v>1.921843830342963E-2</v>
      </c>
      <c r="H32" s="58">
        <f t="shared" si="1"/>
        <v>6076354</v>
      </c>
      <c r="I32" s="58"/>
      <c r="J32" s="58">
        <v>4734647.2078490984</v>
      </c>
      <c r="K32" s="24">
        <f t="shared" si="2"/>
        <v>2.904788674298554E-2</v>
      </c>
      <c r="L32" s="59">
        <f t="shared" si="3"/>
        <v>1888073</v>
      </c>
    </row>
    <row r="33" spans="1:19" x14ac:dyDescent="0.2">
      <c r="A33" s="53" t="s">
        <v>29</v>
      </c>
      <c r="B33" s="67" t="s">
        <v>117</v>
      </c>
      <c r="C33" s="73" t="s">
        <v>149</v>
      </c>
      <c r="D33" s="67">
        <v>1</v>
      </c>
      <c r="E33" s="56">
        <v>1</v>
      </c>
      <c r="F33" s="34">
        <v>107762.42</v>
      </c>
      <c r="G33" s="18">
        <f t="shared" si="0"/>
        <v>2.9919420076792385E-4</v>
      </c>
      <c r="H33" s="58">
        <v>34580.38356164383</v>
      </c>
      <c r="I33" s="58"/>
      <c r="J33" s="58">
        <v>573589.69161869586</v>
      </c>
      <c r="K33" s="24">
        <f t="shared" si="2"/>
        <v>3.5190728406252381E-3</v>
      </c>
      <c r="L33" s="59">
        <v>83765.917808219179</v>
      </c>
    </row>
    <row r="34" spans="1:19" x14ac:dyDescent="0.2">
      <c r="A34" s="53" t="s">
        <v>110</v>
      </c>
      <c r="B34" s="67" t="s">
        <v>112</v>
      </c>
      <c r="C34" s="73" t="s">
        <v>121</v>
      </c>
      <c r="D34" s="67">
        <v>1</v>
      </c>
      <c r="E34" s="56">
        <v>1</v>
      </c>
      <c r="F34" s="34">
        <v>138568.20000000001</v>
      </c>
      <c r="G34" s="18">
        <f t="shared" si="0"/>
        <v>3.8472411672686848E-4</v>
      </c>
      <c r="H34" s="58">
        <f t="shared" ref="H34:H43" si="4">IF($E34=1,ROUND(G34*($H$61+$H$62),0),0)</f>
        <v>121639</v>
      </c>
      <c r="I34" s="57"/>
      <c r="J34" s="58">
        <v>0</v>
      </c>
      <c r="K34" s="24">
        <f t="shared" si="2"/>
        <v>0</v>
      </c>
      <c r="L34" s="59">
        <f t="shared" ref="L34:L55" si="5">IF($E34=1,ROUND(K34*($L$61+$L$62),0),0)</f>
        <v>0</v>
      </c>
    </row>
    <row r="35" spans="1:19" x14ac:dyDescent="0.2">
      <c r="A35" s="53" t="s">
        <v>32</v>
      </c>
      <c r="B35" s="67" t="s">
        <v>123</v>
      </c>
      <c r="C35" s="73" t="s">
        <v>149</v>
      </c>
      <c r="D35" s="67">
        <v>1</v>
      </c>
      <c r="E35" s="56">
        <v>1</v>
      </c>
      <c r="F35" s="34">
        <v>8445425.8300000001</v>
      </c>
      <c r="G35" s="18">
        <f t="shared" si="0"/>
        <v>2.3448085439725926E-2</v>
      </c>
      <c r="H35" s="58">
        <f t="shared" si="4"/>
        <v>7413655</v>
      </c>
      <c r="I35" s="58"/>
      <c r="J35" s="58">
        <v>4120265.5453513768</v>
      </c>
      <c r="K35" s="24">
        <f t="shared" si="2"/>
        <v>2.5278548043448416E-2</v>
      </c>
      <c r="L35" s="59">
        <f t="shared" si="5"/>
        <v>1643071</v>
      </c>
    </row>
    <row r="36" spans="1:19" x14ac:dyDescent="0.2">
      <c r="A36" s="53" t="s">
        <v>33</v>
      </c>
      <c r="B36" s="67" t="s">
        <v>148</v>
      </c>
      <c r="C36" s="73" t="s">
        <v>149</v>
      </c>
      <c r="D36" s="67">
        <v>1</v>
      </c>
      <c r="E36" s="56">
        <v>1</v>
      </c>
      <c r="F36" s="34">
        <v>9298816.0299999993</v>
      </c>
      <c r="G36" s="18">
        <f t="shared" si="0"/>
        <v>2.581745872247309E-2</v>
      </c>
      <c r="H36" s="58">
        <f t="shared" si="4"/>
        <v>8162787</v>
      </c>
      <c r="I36" s="58"/>
      <c r="J36" s="58">
        <v>5130034.9692842448</v>
      </c>
      <c r="K36" s="24">
        <f t="shared" si="2"/>
        <v>3.1473659648449455E-2</v>
      </c>
      <c r="L36" s="59">
        <f t="shared" si="5"/>
        <v>2045745</v>
      </c>
      <c r="M36" s="57"/>
      <c r="N36" s="57"/>
      <c r="O36" s="57"/>
      <c r="P36" s="57"/>
      <c r="Q36" s="57"/>
      <c r="S36" s="57"/>
    </row>
    <row r="37" spans="1:19" x14ac:dyDescent="0.2">
      <c r="A37" s="53" t="s">
        <v>140</v>
      </c>
      <c r="B37" s="67" t="s">
        <v>146</v>
      </c>
      <c r="C37" s="73" t="s">
        <v>121</v>
      </c>
      <c r="D37" s="67">
        <v>1</v>
      </c>
      <c r="E37" s="56">
        <v>1</v>
      </c>
      <c r="F37" s="34">
        <v>5345482.6199999992</v>
      </c>
      <c r="G37" s="18">
        <f t="shared" ref="G37:G68" si="6">IF($E37=1,F37/$F$58,0)</f>
        <v>1.4841327804347075E-2</v>
      </c>
      <c r="H37" s="58">
        <f t="shared" si="4"/>
        <v>4692429</v>
      </c>
      <c r="I37" s="58"/>
      <c r="J37" s="58">
        <v>0</v>
      </c>
      <c r="K37" s="24">
        <f t="shared" ref="K37:K68" si="7">IF($E37=1,J37/$J$58,0)</f>
        <v>0</v>
      </c>
      <c r="L37" s="59">
        <f t="shared" si="5"/>
        <v>0</v>
      </c>
    </row>
    <row r="38" spans="1:19" s="57" customFormat="1" x14ac:dyDescent="0.2">
      <c r="A38" s="98" t="s">
        <v>141</v>
      </c>
      <c r="B38" s="67" t="s">
        <v>145</v>
      </c>
      <c r="C38" s="73" t="s">
        <v>121</v>
      </c>
      <c r="D38" s="67">
        <v>1</v>
      </c>
      <c r="E38" s="56">
        <v>1</v>
      </c>
      <c r="F38" s="34">
        <v>1865108.2</v>
      </c>
      <c r="G38" s="18">
        <f t="shared" si="6"/>
        <v>5.1783317156825267E-3</v>
      </c>
      <c r="H38" s="58">
        <f t="shared" si="4"/>
        <v>1637249</v>
      </c>
      <c r="I38" s="58"/>
      <c r="J38" s="58">
        <v>0</v>
      </c>
      <c r="K38" s="24">
        <f t="shared" si="7"/>
        <v>0</v>
      </c>
      <c r="L38" s="59">
        <f t="shared" si="5"/>
        <v>0</v>
      </c>
      <c r="M38" s="63"/>
      <c r="N38" s="63"/>
      <c r="O38" s="63"/>
      <c r="P38" s="63"/>
      <c r="Q38" s="63"/>
      <c r="R38" s="63"/>
      <c r="S38" s="63"/>
    </row>
    <row r="39" spans="1:19" x14ac:dyDescent="0.2">
      <c r="A39" s="53" t="s">
        <v>35</v>
      </c>
      <c r="B39" s="67" t="s">
        <v>68</v>
      </c>
      <c r="C39" s="73" t="s">
        <v>149</v>
      </c>
      <c r="D39" s="67">
        <v>1</v>
      </c>
      <c r="E39" s="56">
        <v>1</v>
      </c>
      <c r="F39" s="34">
        <v>57383339.039999999</v>
      </c>
      <c r="G39" s="18">
        <f t="shared" si="6"/>
        <v>0.15932049652808097</v>
      </c>
      <c r="H39" s="58">
        <f t="shared" si="4"/>
        <v>50372864</v>
      </c>
      <c r="I39" s="58"/>
      <c r="J39" s="58">
        <v>22027883.747936342</v>
      </c>
      <c r="K39" s="24">
        <f t="shared" si="7"/>
        <v>0.13514491031917669</v>
      </c>
      <c r="L39" s="59">
        <f t="shared" si="5"/>
        <v>8784235</v>
      </c>
    </row>
    <row r="40" spans="1:19" x14ac:dyDescent="0.2">
      <c r="A40" s="53" t="s">
        <v>45</v>
      </c>
      <c r="B40" s="67" t="s">
        <v>69</v>
      </c>
      <c r="C40" s="73" t="s">
        <v>149</v>
      </c>
      <c r="D40" s="67">
        <v>1</v>
      </c>
      <c r="E40" s="56">
        <v>1</v>
      </c>
      <c r="F40" s="34">
        <v>3386436.65</v>
      </c>
      <c r="G40" s="18">
        <f t="shared" si="6"/>
        <v>9.4021849819998053E-3</v>
      </c>
      <c r="H40" s="58">
        <f t="shared" si="4"/>
        <v>2972718</v>
      </c>
      <c r="I40" s="58"/>
      <c r="J40" s="58">
        <v>2055049.7223337099</v>
      </c>
      <c r="K40" s="24">
        <f t="shared" si="7"/>
        <v>1.2608088620962372E-2</v>
      </c>
      <c r="L40" s="59">
        <f t="shared" si="5"/>
        <v>819509</v>
      </c>
    </row>
    <row r="41" spans="1:19" x14ac:dyDescent="0.2">
      <c r="A41" s="53" t="s">
        <v>125</v>
      </c>
      <c r="B41" s="67" t="s">
        <v>127</v>
      </c>
      <c r="C41" s="73" t="s">
        <v>149</v>
      </c>
      <c r="D41" s="67">
        <v>1</v>
      </c>
      <c r="E41" s="56">
        <v>1</v>
      </c>
      <c r="F41" s="34">
        <v>331330.70999999996</v>
      </c>
      <c r="G41" s="18">
        <f t="shared" si="6"/>
        <v>9.1991463228385871E-4</v>
      </c>
      <c r="H41" s="58">
        <f t="shared" si="4"/>
        <v>290852</v>
      </c>
      <c r="I41" s="58"/>
      <c r="J41" s="58">
        <v>836489.39165927283</v>
      </c>
      <c r="K41" s="24">
        <f t="shared" si="7"/>
        <v>5.1320083723124695E-3</v>
      </c>
      <c r="L41" s="59">
        <f t="shared" si="5"/>
        <v>333574</v>
      </c>
    </row>
    <row r="42" spans="1:19" x14ac:dyDescent="0.2">
      <c r="A42" s="53" t="s">
        <v>124</v>
      </c>
      <c r="B42" s="67" t="s">
        <v>152</v>
      </c>
      <c r="C42" s="73" t="s">
        <v>149</v>
      </c>
      <c r="D42" s="67">
        <v>1</v>
      </c>
      <c r="E42" s="56">
        <v>1</v>
      </c>
      <c r="F42" s="34">
        <v>8660128.5300000012</v>
      </c>
      <c r="G42" s="18">
        <f t="shared" si="6"/>
        <v>2.4044191231793473E-2</v>
      </c>
      <c r="H42" s="58">
        <f t="shared" si="4"/>
        <v>7602128</v>
      </c>
      <c r="I42" s="58"/>
      <c r="J42" s="58">
        <v>5887517.0441811299</v>
      </c>
      <c r="K42" s="24">
        <f t="shared" si="7"/>
        <v>3.6120944346867828E-2</v>
      </c>
      <c r="L42" s="59">
        <f t="shared" si="5"/>
        <v>2347812</v>
      </c>
    </row>
    <row r="43" spans="1:19" s="57" customFormat="1" x14ac:dyDescent="0.2">
      <c r="A43" s="57" t="s">
        <v>106</v>
      </c>
      <c r="B43" s="67" t="s">
        <v>109</v>
      </c>
      <c r="C43" s="73" t="s">
        <v>149</v>
      </c>
      <c r="D43" s="67">
        <v>1</v>
      </c>
      <c r="E43" s="56">
        <v>1</v>
      </c>
      <c r="F43" s="34">
        <v>213984.47</v>
      </c>
      <c r="G43" s="18">
        <f t="shared" si="6"/>
        <v>5.9411168084753279E-4</v>
      </c>
      <c r="H43" s="58">
        <f t="shared" si="4"/>
        <v>187842</v>
      </c>
      <c r="I43" s="58"/>
      <c r="J43" s="58">
        <v>1446274.2316943465</v>
      </c>
      <c r="K43" s="24">
        <f t="shared" si="7"/>
        <v>8.8731447639667036E-3</v>
      </c>
      <c r="L43" s="59">
        <f t="shared" si="5"/>
        <v>576742</v>
      </c>
      <c r="R43" s="63"/>
    </row>
    <row r="44" spans="1:19" s="57" customFormat="1" x14ac:dyDescent="0.2">
      <c r="A44" s="57" t="s">
        <v>143</v>
      </c>
      <c r="B44" s="67" t="s">
        <v>126</v>
      </c>
      <c r="C44" s="73" t="s">
        <v>121</v>
      </c>
      <c r="D44" s="67">
        <v>1</v>
      </c>
      <c r="E44" s="56">
        <v>1</v>
      </c>
      <c r="F44" s="34">
        <v>2856396.0000000005</v>
      </c>
      <c r="G44" s="18">
        <f t="shared" si="6"/>
        <v>7.9305672450256295E-3</v>
      </c>
      <c r="H44" s="58">
        <v>1293427.4547945207</v>
      </c>
      <c r="I44" s="58"/>
      <c r="J44" s="58">
        <v>0</v>
      </c>
      <c r="K44" s="24">
        <f t="shared" si="7"/>
        <v>0</v>
      </c>
      <c r="L44" s="59">
        <f t="shared" si="5"/>
        <v>0</v>
      </c>
      <c r="R44" s="63"/>
    </row>
    <row r="45" spans="1:19" x14ac:dyDescent="0.2">
      <c r="A45" s="53" t="s">
        <v>36</v>
      </c>
      <c r="B45" s="67" t="s">
        <v>82</v>
      </c>
      <c r="C45" s="73" t="s">
        <v>149</v>
      </c>
      <c r="D45" s="67">
        <v>1</v>
      </c>
      <c r="E45" s="56">
        <v>1</v>
      </c>
      <c r="F45" s="34">
        <v>7048881.3499999996</v>
      </c>
      <c r="G45" s="18">
        <f t="shared" si="6"/>
        <v>1.9570685419102261E-2</v>
      </c>
      <c r="H45" s="34">
        <f t="shared" ref="H45:H55" si="8">IF($E45=1,ROUND(G45*($H$61+$H$62),0),0)</f>
        <v>6187725</v>
      </c>
      <c r="I45" s="34"/>
      <c r="J45" s="34">
        <v>2259837.68716894</v>
      </c>
      <c r="K45" s="18">
        <f t="shared" si="7"/>
        <v>1.3864498517564295E-2</v>
      </c>
      <c r="L45" s="19">
        <f t="shared" si="5"/>
        <v>901174</v>
      </c>
    </row>
    <row r="46" spans="1:19" s="57" customFormat="1" x14ac:dyDescent="0.2">
      <c r="A46" s="53" t="s">
        <v>37</v>
      </c>
      <c r="B46" s="67" t="s">
        <v>150</v>
      </c>
      <c r="C46" s="73" t="s">
        <v>149</v>
      </c>
      <c r="D46" s="67">
        <v>1</v>
      </c>
      <c r="E46" s="56">
        <v>1</v>
      </c>
      <c r="F46" s="34">
        <v>29345875.809999995</v>
      </c>
      <c r="G46" s="18">
        <f t="shared" si="6"/>
        <v>8.1476602500275122E-2</v>
      </c>
      <c r="H46" s="34">
        <f t="shared" si="8"/>
        <v>25760714</v>
      </c>
      <c r="I46" s="34"/>
      <c r="J46" s="34">
        <v>12912080.398492569</v>
      </c>
      <c r="K46" s="18">
        <f t="shared" si="7"/>
        <v>7.9217866203409384E-2</v>
      </c>
      <c r="L46" s="19">
        <f t="shared" si="5"/>
        <v>5149054</v>
      </c>
      <c r="R46" s="63"/>
    </row>
    <row r="47" spans="1:19" s="57" customFormat="1" x14ac:dyDescent="0.2">
      <c r="A47" s="53" t="s">
        <v>15</v>
      </c>
      <c r="B47" s="67" t="s">
        <v>107</v>
      </c>
      <c r="C47" s="73" t="s">
        <v>149</v>
      </c>
      <c r="D47" s="67">
        <v>1</v>
      </c>
      <c r="E47" s="22">
        <v>1</v>
      </c>
      <c r="F47" s="34">
        <v>476855.81</v>
      </c>
      <c r="G47" s="18">
        <f t="shared" si="6"/>
        <v>1.3239540551751802E-3</v>
      </c>
      <c r="H47" s="34">
        <f t="shared" si="8"/>
        <v>418599</v>
      </c>
      <c r="I47" s="34"/>
      <c r="J47" s="34">
        <v>2345647.425146223</v>
      </c>
      <c r="K47" s="18">
        <f t="shared" si="7"/>
        <v>1.4390956232529237E-2</v>
      </c>
      <c r="L47" s="19">
        <f t="shared" si="5"/>
        <v>935393</v>
      </c>
      <c r="R47" s="63"/>
    </row>
    <row r="48" spans="1:19" x14ac:dyDescent="0.2">
      <c r="A48" s="53" t="s">
        <v>38</v>
      </c>
      <c r="B48" s="67" t="s">
        <v>70</v>
      </c>
      <c r="C48" s="73" t="s">
        <v>149</v>
      </c>
      <c r="D48" s="67">
        <v>1</v>
      </c>
      <c r="E48" s="56">
        <v>1</v>
      </c>
      <c r="F48" s="34">
        <v>29792250.440000001</v>
      </c>
      <c r="G48" s="18">
        <f t="shared" si="6"/>
        <v>8.2715927866816918E-2</v>
      </c>
      <c r="H48" s="34">
        <f t="shared" si="8"/>
        <v>26152556</v>
      </c>
      <c r="I48" s="34"/>
      <c r="J48" s="34">
        <v>6802537.2641792838</v>
      </c>
      <c r="K48" s="18">
        <f t="shared" si="7"/>
        <v>4.1734753053456308E-2</v>
      </c>
      <c r="L48" s="19">
        <f t="shared" si="5"/>
        <v>2712702</v>
      </c>
    </row>
    <row r="49" spans="1:18" x14ac:dyDescent="0.2">
      <c r="A49" s="53" t="s">
        <v>39</v>
      </c>
      <c r="B49" s="67" t="s">
        <v>71</v>
      </c>
      <c r="C49" s="73" t="s">
        <v>149</v>
      </c>
      <c r="D49" s="67">
        <v>1</v>
      </c>
      <c r="E49" s="56">
        <v>1</v>
      </c>
      <c r="F49" s="34">
        <v>1183027.1299999999</v>
      </c>
      <c r="G49" s="18">
        <f t="shared" si="6"/>
        <v>3.2845852630919081E-3</v>
      </c>
      <c r="H49" s="34">
        <f t="shared" si="8"/>
        <v>1038498</v>
      </c>
      <c r="I49" s="34"/>
      <c r="J49" s="34">
        <v>1659079.7461430943</v>
      </c>
      <c r="K49" s="18">
        <f t="shared" si="7"/>
        <v>1.0178743726386169E-2</v>
      </c>
      <c r="L49" s="19">
        <f t="shared" si="5"/>
        <v>661605</v>
      </c>
    </row>
    <row r="50" spans="1:18" s="57" customFormat="1" x14ac:dyDescent="0.2">
      <c r="A50" s="53" t="s">
        <v>40</v>
      </c>
      <c r="B50" s="67" t="s">
        <v>72</v>
      </c>
      <c r="C50" s="73" t="s">
        <v>149</v>
      </c>
      <c r="D50" s="67">
        <v>1</v>
      </c>
      <c r="E50" s="56">
        <v>1</v>
      </c>
      <c r="F50" s="34">
        <v>2254100.5900000003</v>
      </c>
      <c r="G50" s="18">
        <f t="shared" si="6"/>
        <v>6.2583396370975682E-3</v>
      </c>
      <c r="H50" s="34">
        <f t="shared" si="8"/>
        <v>1978719</v>
      </c>
      <c r="I50" s="34"/>
      <c r="J50" s="34">
        <v>1768961.0059887921</v>
      </c>
      <c r="K50" s="18">
        <f t="shared" si="7"/>
        <v>1.085288442812272E-2</v>
      </c>
      <c r="L50" s="19">
        <f t="shared" si="5"/>
        <v>705423</v>
      </c>
      <c r="R50" s="63"/>
    </row>
    <row r="51" spans="1:18" x14ac:dyDescent="0.2">
      <c r="A51" s="53" t="s">
        <v>41</v>
      </c>
      <c r="B51" s="67" t="s">
        <v>151</v>
      </c>
      <c r="C51" s="73" t="s">
        <v>149</v>
      </c>
      <c r="D51" s="67">
        <v>1</v>
      </c>
      <c r="E51" s="56">
        <v>1</v>
      </c>
      <c r="F51" s="34">
        <v>3354552.7699999996</v>
      </c>
      <c r="G51" s="18">
        <f t="shared" si="6"/>
        <v>9.313661803010501E-3</v>
      </c>
      <c r="H51" s="34">
        <f t="shared" si="8"/>
        <v>2944730</v>
      </c>
      <c r="I51" s="34"/>
      <c r="J51" s="34">
        <v>4447339.8942841776</v>
      </c>
      <c r="K51" s="18">
        <f t="shared" si="7"/>
        <v>2.7285206243574771E-2</v>
      </c>
      <c r="L51" s="19">
        <f t="shared" si="5"/>
        <v>1773501</v>
      </c>
    </row>
    <row r="52" spans="1:18" s="57" customFormat="1" x14ac:dyDescent="0.2">
      <c r="A52" s="53" t="s">
        <v>46</v>
      </c>
      <c r="B52" s="67" t="s">
        <v>73</v>
      </c>
      <c r="C52" s="73" t="s">
        <v>149</v>
      </c>
      <c r="D52" s="67">
        <v>1</v>
      </c>
      <c r="E52" s="56">
        <v>1</v>
      </c>
      <c r="F52" s="34">
        <v>162964.86000000002</v>
      </c>
      <c r="G52" s="18">
        <f t="shared" si="6"/>
        <v>4.5245959622061764E-4</v>
      </c>
      <c r="H52" s="34">
        <f t="shared" si="8"/>
        <v>143056</v>
      </c>
      <c r="I52" s="34"/>
      <c r="J52" s="34">
        <v>3713055.2886770917</v>
      </c>
      <c r="K52" s="18">
        <f t="shared" si="7"/>
        <v>2.2780242066849515E-2</v>
      </c>
      <c r="L52" s="19">
        <f t="shared" si="5"/>
        <v>1480685</v>
      </c>
      <c r="R52" s="63"/>
    </row>
    <row r="53" spans="1:18" x14ac:dyDescent="0.2">
      <c r="A53" s="53" t="s">
        <v>44</v>
      </c>
      <c r="B53" s="67" t="s">
        <v>95</v>
      </c>
      <c r="C53" s="73" t="s">
        <v>121</v>
      </c>
      <c r="D53" s="67">
        <v>1</v>
      </c>
      <c r="E53" s="56">
        <v>1</v>
      </c>
      <c r="F53" s="34">
        <v>1624932.1400000001</v>
      </c>
      <c r="G53" s="18">
        <f t="shared" si="6"/>
        <v>4.5115010680848869E-3</v>
      </c>
      <c r="H53" s="34">
        <f t="shared" si="8"/>
        <v>1426416</v>
      </c>
      <c r="I53" s="34"/>
      <c r="J53" s="34">
        <v>2729.8628758447867</v>
      </c>
      <c r="K53" s="18">
        <f t="shared" si="7"/>
        <v>1.6748185062228501E-5</v>
      </c>
      <c r="L53" s="19">
        <f t="shared" si="5"/>
        <v>1089</v>
      </c>
    </row>
    <row r="54" spans="1:18" s="57" customFormat="1" x14ac:dyDescent="0.2">
      <c r="A54" s="53" t="s">
        <v>136</v>
      </c>
      <c r="B54" s="67" t="s">
        <v>94</v>
      </c>
      <c r="C54" s="73" t="s">
        <v>121</v>
      </c>
      <c r="D54" s="67">
        <v>1</v>
      </c>
      <c r="E54" s="56">
        <v>1</v>
      </c>
      <c r="F54" s="34">
        <v>5232108.92</v>
      </c>
      <c r="G54" s="18">
        <f t="shared" si="6"/>
        <v>1.452655430947194E-2</v>
      </c>
      <c r="H54" s="34">
        <f t="shared" si="8"/>
        <v>4592906</v>
      </c>
      <c r="I54" s="34"/>
      <c r="J54" s="34">
        <v>0</v>
      </c>
      <c r="K54" s="18">
        <f t="shared" si="7"/>
        <v>0</v>
      </c>
      <c r="L54" s="19">
        <f t="shared" si="5"/>
        <v>0</v>
      </c>
      <c r="R54" s="63"/>
    </row>
    <row r="55" spans="1:18" x14ac:dyDescent="0.2">
      <c r="A55" s="53" t="s">
        <v>42</v>
      </c>
      <c r="B55" s="67" t="s">
        <v>118</v>
      </c>
      <c r="C55" s="73" t="s">
        <v>149</v>
      </c>
      <c r="D55" s="67">
        <v>1</v>
      </c>
      <c r="E55" s="56">
        <v>1</v>
      </c>
      <c r="F55" s="34">
        <v>1061383.8799999999</v>
      </c>
      <c r="G55" s="18">
        <f t="shared" si="6"/>
        <v>2.9468519887040209E-3</v>
      </c>
      <c r="H55" s="34">
        <f t="shared" si="8"/>
        <v>931715</v>
      </c>
      <c r="I55" s="34"/>
      <c r="J55" s="34">
        <v>1346459.9438656671</v>
      </c>
      <c r="K55" s="18">
        <f t="shared" si="7"/>
        <v>8.2607666920857369E-3</v>
      </c>
      <c r="L55" s="19">
        <f t="shared" si="5"/>
        <v>536939</v>
      </c>
    </row>
    <row r="56" spans="1:18" s="57" customFormat="1" x14ac:dyDescent="0.2">
      <c r="A56" s="53"/>
      <c r="B56" s="67"/>
      <c r="C56" s="73"/>
      <c r="D56" s="67"/>
      <c r="E56" s="56"/>
      <c r="F56" s="58"/>
      <c r="G56" s="24"/>
      <c r="H56" s="58"/>
      <c r="I56" s="58"/>
      <c r="J56" s="58"/>
      <c r="K56" s="24"/>
      <c r="L56" s="59"/>
    </row>
    <row r="57" spans="1:18" x14ac:dyDescent="0.2">
      <c r="A57" s="3"/>
      <c r="B57" s="3"/>
      <c r="E57" s="22"/>
      <c r="F57" s="34"/>
      <c r="G57" s="18"/>
      <c r="H57" s="34"/>
      <c r="I57" s="34"/>
      <c r="J57" s="34"/>
      <c r="K57" s="18"/>
      <c r="L57" s="19"/>
    </row>
    <row r="58" spans="1:18" x14ac:dyDescent="0.2">
      <c r="A58" s="53"/>
      <c r="E58" s="56"/>
      <c r="F58" s="58">
        <f>SUM(F5:F56)</f>
        <v>360175497.13</v>
      </c>
      <c r="G58" s="77">
        <f>SUM(G5:G56)</f>
        <v>1.0000000000000002</v>
      </c>
      <c r="H58" s="51">
        <f>SUM(H5:H56)</f>
        <v>314899131.83835614</v>
      </c>
      <c r="I58" s="34"/>
      <c r="J58" s="58">
        <f>SUM(J5:J56)</f>
        <v>162994549.30202168</v>
      </c>
      <c r="K58" s="77">
        <f>SUM(K5:K56)</f>
        <v>1.0000000000000002</v>
      </c>
      <c r="L58" s="34">
        <f>SUM(L5:L56)</f>
        <v>64853673.91780822</v>
      </c>
    </row>
    <row r="59" spans="1:18" x14ac:dyDescent="0.2">
      <c r="A59" s="53"/>
      <c r="E59" s="56"/>
      <c r="F59" s="58">
        <f>SUM(F5:F56)</f>
        <v>360175497.13</v>
      </c>
      <c r="G59" s="58"/>
      <c r="H59" s="58">
        <f>H61-H58</f>
        <v>3.1067192554473877</v>
      </c>
      <c r="I59" s="58"/>
      <c r="J59" s="58">
        <f>SUM(J5:J56)</f>
        <v>162994549.30202168</v>
      </c>
      <c r="L59" s="19">
        <f>L61-L58</f>
        <v>0.42734934389591217</v>
      </c>
    </row>
    <row r="60" spans="1:18" x14ac:dyDescent="0.2">
      <c r="A60" s="53"/>
      <c r="E60" s="56"/>
      <c r="F60" s="58"/>
      <c r="G60" s="58"/>
      <c r="H60" s="58"/>
      <c r="I60" s="58"/>
      <c r="J60" s="34"/>
    </row>
    <row r="61" spans="1:18" x14ac:dyDescent="0.2">
      <c r="A61" s="53"/>
      <c r="E61" s="56"/>
      <c r="F61" s="58"/>
      <c r="G61" s="29" t="s">
        <v>96</v>
      </c>
      <c r="H61" s="61">
        <v>314899134.94507539</v>
      </c>
      <c r="I61" s="58"/>
      <c r="J61" s="50"/>
      <c r="K61" s="30" t="s">
        <v>99</v>
      </c>
      <c r="L61" s="60">
        <v>64853674.345157564</v>
      </c>
    </row>
    <row r="62" spans="1:18" x14ac:dyDescent="0.2">
      <c r="A62" s="53"/>
      <c r="E62" s="56"/>
      <c r="F62" s="58"/>
      <c r="G62" s="29" t="s">
        <v>153</v>
      </c>
      <c r="H62" s="61">
        <f>70601.75+20.55+1193500.11+9817.11+80</f>
        <v>1274019.5200000003</v>
      </c>
      <c r="I62" s="58"/>
      <c r="J62" s="34"/>
      <c r="K62" s="30" t="s">
        <v>153</v>
      </c>
      <c r="L62" s="60">
        <f>171018.23+604.23+5.75-26565.57-93.57-3</f>
        <v>144966.07</v>
      </c>
    </row>
    <row r="63" spans="1:18" x14ac:dyDescent="0.2">
      <c r="A63" s="53"/>
      <c r="E63" s="56"/>
      <c r="F63" s="58"/>
      <c r="G63" s="58"/>
      <c r="H63" s="58"/>
      <c r="I63" s="58"/>
      <c r="J63" s="34"/>
    </row>
    <row r="64" spans="1:18" s="42" customFormat="1" x14ac:dyDescent="0.2">
      <c r="A64" s="53"/>
      <c r="B64" s="97" t="s">
        <v>120</v>
      </c>
      <c r="C64" s="74"/>
      <c r="D64" s="75"/>
      <c r="E64" s="43"/>
      <c r="F64" s="44"/>
      <c r="G64" s="45"/>
      <c r="H64" s="44"/>
      <c r="I64" s="44"/>
      <c r="J64" s="44"/>
      <c r="K64" s="45"/>
      <c r="L64" s="46"/>
    </row>
    <row r="65" spans="1:12" x14ac:dyDescent="0.2">
      <c r="A65" s="53" t="s">
        <v>122</v>
      </c>
      <c r="B65" s="67" t="s">
        <v>78</v>
      </c>
      <c r="C65" s="73" t="s">
        <v>149</v>
      </c>
      <c r="D65" s="67">
        <v>2</v>
      </c>
      <c r="E65" s="56">
        <v>1</v>
      </c>
      <c r="F65" s="34">
        <v>103919.76</v>
      </c>
      <c r="G65" s="18">
        <f t="shared" ref="G65:G79" si="9">IF($E65=1,F65/$F$82,0)</f>
        <v>2.5382490864321681E-3</v>
      </c>
      <c r="H65" s="34">
        <f t="shared" ref="H65:H79" si="10">IF($E65=1,ROUND(G65*($H$85),0),0)</f>
        <v>117461</v>
      </c>
      <c r="I65" s="34"/>
      <c r="J65" s="34">
        <v>501005.46193229215</v>
      </c>
      <c r="K65" s="18">
        <f t="shared" ref="K65:K79" si="11">IF($E65=1,J65/$J$82,0)</f>
        <v>1.5013421760558506E-2</v>
      </c>
      <c r="L65" s="19">
        <f t="shared" ref="L65:L79" si="12">IF($E65=1,ROUND(K65*$L$85,0),0)</f>
        <v>163845</v>
      </c>
    </row>
    <row r="66" spans="1:12" x14ac:dyDescent="0.2">
      <c r="A66" s="53" t="s">
        <v>0</v>
      </c>
      <c r="B66" s="67" t="s">
        <v>47</v>
      </c>
      <c r="C66" s="73" t="s">
        <v>149</v>
      </c>
      <c r="D66" s="67">
        <v>2</v>
      </c>
      <c r="E66" s="56">
        <v>1</v>
      </c>
      <c r="F66" s="34">
        <v>540751.39</v>
      </c>
      <c r="G66" s="18">
        <f t="shared" si="9"/>
        <v>1.3207899264340345E-2</v>
      </c>
      <c r="H66" s="34">
        <f t="shared" si="10"/>
        <v>611215</v>
      </c>
      <c r="I66" s="34"/>
      <c r="J66" s="34">
        <v>668353.62799233105</v>
      </c>
      <c r="K66" s="18">
        <f t="shared" si="11"/>
        <v>2.0028274469399615E-2</v>
      </c>
      <c r="L66" s="19">
        <f t="shared" si="12"/>
        <v>218573</v>
      </c>
    </row>
    <row r="67" spans="1:12" x14ac:dyDescent="0.2">
      <c r="A67" s="53" t="s">
        <v>1</v>
      </c>
      <c r="B67" s="57" t="s">
        <v>48</v>
      </c>
      <c r="C67" s="73" t="s">
        <v>149</v>
      </c>
      <c r="D67" s="67">
        <v>2</v>
      </c>
      <c r="E67" s="56">
        <v>1</v>
      </c>
      <c r="F67" s="34">
        <v>9550698.790000001</v>
      </c>
      <c r="G67" s="18">
        <f t="shared" si="9"/>
        <v>0.2332766403473826</v>
      </c>
      <c r="H67" s="34">
        <f t="shared" si="10"/>
        <v>10795223</v>
      </c>
      <c r="I67" s="34"/>
      <c r="J67" s="34">
        <v>5942492.2485828567</v>
      </c>
      <c r="K67" s="18">
        <f t="shared" si="11"/>
        <v>0.17807618721905524</v>
      </c>
      <c r="L67" s="19">
        <f t="shared" si="12"/>
        <v>1943384</v>
      </c>
    </row>
    <row r="68" spans="1:12" x14ac:dyDescent="0.2">
      <c r="A68" s="53" t="s">
        <v>2</v>
      </c>
      <c r="B68" s="67" t="s">
        <v>49</v>
      </c>
      <c r="C68" s="73" t="s">
        <v>149</v>
      </c>
      <c r="D68" s="67">
        <v>2</v>
      </c>
      <c r="E68" s="56">
        <v>1</v>
      </c>
      <c r="F68" s="34">
        <v>326822.68</v>
      </c>
      <c r="G68" s="18">
        <f t="shared" si="9"/>
        <v>7.9826721013916205E-3</v>
      </c>
      <c r="H68" s="34">
        <f t="shared" si="10"/>
        <v>369410</v>
      </c>
      <c r="I68" s="34"/>
      <c r="J68" s="34">
        <v>361492.36670736026</v>
      </c>
      <c r="K68" s="18">
        <f t="shared" si="11"/>
        <v>1.0832691012325802E-2</v>
      </c>
      <c r="L68" s="19">
        <f t="shared" si="12"/>
        <v>118219</v>
      </c>
    </row>
    <row r="69" spans="1:12" x14ac:dyDescent="0.2">
      <c r="A69" s="53" t="s">
        <v>3</v>
      </c>
      <c r="B69" s="67" t="s">
        <v>50</v>
      </c>
      <c r="C69" s="73" t="s">
        <v>149</v>
      </c>
      <c r="D69" s="67">
        <v>2</v>
      </c>
      <c r="E69" s="56">
        <v>1</v>
      </c>
      <c r="F69" s="34">
        <v>528047.85</v>
      </c>
      <c r="G69" s="18">
        <f t="shared" si="9"/>
        <v>1.2897614205950538E-2</v>
      </c>
      <c r="H69" s="34">
        <f t="shared" si="10"/>
        <v>596856</v>
      </c>
      <c r="I69" s="34"/>
      <c r="J69" s="34">
        <v>1081269.7764549111</v>
      </c>
      <c r="K69" s="18">
        <f t="shared" si="11"/>
        <v>3.2401960506083786E-2</v>
      </c>
      <c r="L69" s="19">
        <f t="shared" si="12"/>
        <v>353610</v>
      </c>
    </row>
    <row r="70" spans="1:12" x14ac:dyDescent="0.2">
      <c r="A70" s="53" t="s">
        <v>4</v>
      </c>
      <c r="B70" s="67" t="s">
        <v>51</v>
      </c>
      <c r="C70" s="73" t="s">
        <v>149</v>
      </c>
      <c r="D70" s="67">
        <v>2</v>
      </c>
      <c r="E70" s="56">
        <v>1</v>
      </c>
      <c r="F70" s="34">
        <v>1985334.96</v>
      </c>
      <c r="G70" s="18">
        <f t="shared" si="9"/>
        <v>4.8491977353314182E-2</v>
      </c>
      <c r="H70" s="34">
        <f t="shared" si="10"/>
        <v>2244038</v>
      </c>
      <c r="I70" s="34"/>
      <c r="J70" s="34">
        <v>1797873.0553534327</v>
      </c>
      <c r="K70" s="18">
        <f t="shared" si="11"/>
        <v>5.3876112144288099E-2</v>
      </c>
      <c r="L70" s="19">
        <f t="shared" si="12"/>
        <v>587962</v>
      </c>
    </row>
    <row r="71" spans="1:12" x14ac:dyDescent="0.2">
      <c r="A71" s="53" t="s">
        <v>5</v>
      </c>
      <c r="B71" s="67" t="s">
        <v>52</v>
      </c>
      <c r="C71" s="73" t="s">
        <v>149</v>
      </c>
      <c r="D71" s="67">
        <v>2</v>
      </c>
      <c r="E71" s="56">
        <v>1</v>
      </c>
      <c r="F71" s="34">
        <v>4179433.7800000003</v>
      </c>
      <c r="G71" s="18">
        <f t="shared" si="9"/>
        <v>0.10208302996358676</v>
      </c>
      <c r="H71" s="34">
        <f t="shared" si="10"/>
        <v>4724044</v>
      </c>
      <c r="I71" s="34"/>
      <c r="J71" s="34">
        <v>3092300.0976182427</v>
      </c>
      <c r="K71" s="18">
        <f t="shared" si="11"/>
        <v>9.2665667549215486E-2</v>
      </c>
      <c r="L71" s="19">
        <f t="shared" si="12"/>
        <v>1011280</v>
      </c>
    </row>
    <row r="72" spans="1:12" x14ac:dyDescent="0.2">
      <c r="A72" s="53" t="s">
        <v>6</v>
      </c>
      <c r="B72" s="67" t="s">
        <v>53</v>
      </c>
      <c r="C72" s="73" t="s">
        <v>149</v>
      </c>
      <c r="D72" s="67">
        <v>2</v>
      </c>
      <c r="E72" s="56">
        <v>1</v>
      </c>
      <c r="F72" s="34">
        <v>14547421.710000001</v>
      </c>
      <c r="G72" s="18">
        <f t="shared" si="9"/>
        <v>0.35532202793146361</v>
      </c>
      <c r="H72" s="34">
        <f t="shared" si="10"/>
        <v>16443054</v>
      </c>
      <c r="I72" s="34"/>
      <c r="J72" s="34">
        <v>9672105.138797421</v>
      </c>
      <c r="K72" s="18">
        <f t="shared" si="11"/>
        <v>0.28983994146725567</v>
      </c>
      <c r="L72" s="19">
        <f t="shared" si="12"/>
        <v>3163086</v>
      </c>
    </row>
    <row r="73" spans="1:12" x14ac:dyDescent="0.2">
      <c r="A73" s="53" t="s">
        <v>11</v>
      </c>
      <c r="B73" s="67" t="s">
        <v>116</v>
      </c>
      <c r="C73" s="73" t="s">
        <v>149</v>
      </c>
      <c r="D73" s="67">
        <v>2</v>
      </c>
      <c r="E73" s="56">
        <v>1</v>
      </c>
      <c r="F73" s="34">
        <v>3150144.58</v>
      </c>
      <c r="G73" s="18">
        <f t="shared" si="9"/>
        <v>7.6942552622468005E-2</v>
      </c>
      <c r="H73" s="34">
        <f t="shared" si="10"/>
        <v>3560631</v>
      </c>
      <c r="I73" s="34"/>
      <c r="J73" s="34">
        <v>3339213.8846116131</v>
      </c>
      <c r="K73" s="18">
        <f t="shared" si="11"/>
        <v>0.10006483004203709</v>
      </c>
      <c r="L73" s="19">
        <f t="shared" si="12"/>
        <v>1092029</v>
      </c>
    </row>
    <row r="74" spans="1:12" x14ac:dyDescent="0.2">
      <c r="A74" s="53" t="s">
        <v>144</v>
      </c>
      <c r="B74" s="67" t="s">
        <v>54</v>
      </c>
      <c r="C74" s="73" t="s">
        <v>149</v>
      </c>
      <c r="D74" s="67">
        <v>2</v>
      </c>
      <c r="E74" s="56">
        <v>1</v>
      </c>
      <c r="F74" s="34">
        <v>60591.91</v>
      </c>
      <c r="G74" s="18">
        <f t="shared" si="9"/>
        <v>1.4799626192620169E-3</v>
      </c>
      <c r="H74" s="34">
        <f t="shared" si="10"/>
        <v>68487</v>
      </c>
      <c r="I74" s="34"/>
      <c r="J74" s="34">
        <v>136740.21809204557</v>
      </c>
      <c r="K74" s="18">
        <f t="shared" si="11"/>
        <v>4.0976370954695805E-3</v>
      </c>
      <c r="L74" s="19">
        <f t="shared" si="12"/>
        <v>44718</v>
      </c>
    </row>
    <row r="75" spans="1:12" x14ac:dyDescent="0.2">
      <c r="A75" s="53" t="s">
        <v>7</v>
      </c>
      <c r="B75" s="67" t="s">
        <v>81</v>
      </c>
      <c r="C75" s="73" t="s">
        <v>149</v>
      </c>
      <c r="D75" s="67">
        <v>2</v>
      </c>
      <c r="E75" s="56">
        <v>1</v>
      </c>
      <c r="F75" s="34">
        <v>141079.17000000001</v>
      </c>
      <c r="G75" s="18">
        <f t="shared" si="9"/>
        <v>3.4458708754437901E-3</v>
      </c>
      <c r="H75" s="34">
        <f t="shared" si="10"/>
        <v>159463</v>
      </c>
      <c r="I75" s="34"/>
      <c r="J75" s="34">
        <v>675622.10685441305</v>
      </c>
      <c r="K75" s="18">
        <f t="shared" si="11"/>
        <v>2.0246085944534569E-2</v>
      </c>
      <c r="L75" s="19">
        <f t="shared" si="12"/>
        <v>220950</v>
      </c>
    </row>
    <row r="76" spans="1:12" x14ac:dyDescent="0.2">
      <c r="A76" s="53" t="s">
        <v>8</v>
      </c>
      <c r="B76" s="67" t="s">
        <v>55</v>
      </c>
      <c r="C76" s="73" t="s">
        <v>149</v>
      </c>
      <c r="D76" s="67">
        <v>2</v>
      </c>
      <c r="E76" s="56">
        <v>1</v>
      </c>
      <c r="F76" s="34">
        <v>183508.61</v>
      </c>
      <c r="G76" s="18">
        <f t="shared" si="9"/>
        <v>4.4822136010027065E-3</v>
      </c>
      <c r="H76" s="34">
        <f t="shared" si="10"/>
        <v>207421</v>
      </c>
      <c r="I76" s="34"/>
      <c r="J76" s="34">
        <v>231315.86991489734</v>
      </c>
      <c r="K76" s="18">
        <f t="shared" si="11"/>
        <v>6.9317462159966909E-3</v>
      </c>
      <c r="L76" s="19">
        <f t="shared" si="12"/>
        <v>75648</v>
      </c>
    </row>
    <row r="77" spans="1:12" ht="12" customHeight="1" x14ac:dyDescent="0.2">
      <c r="A77" s="53" t="s">
        <v>9</v>
      </c>
      <c r="B77" s="67" t="s">
        <v>92</v>
      </c>
      <c r="C77" s="73" t="s">
        <v>149</v>
      </c>
      <c r="D77" s="67">
        <v>2</v>
      </c>
      <c r="E77" s="56">
        <v>1</v>
      </c>
      <c r="F77" s="34">
        <v>230294.42</v>
      </c>
      <c r="G77" s="18">
        <f t="shared" si="9"/>
        <v>5.6249610389345209E-3</v>
      </c>
      <c r="H77" s="34">
        <f t="shared" si="10"/>
        <v>260303</v>
      </c>
      <c r="I77" s="34"/>
      <c r="J77" s="34">
        <v>823423.5587309571</v>
      </c>
      <c r="K77" s="18">
        <f t="shared" si="11"/>
        <v>2.4675190420336338E-2</v>
      </c>
      <c r="L77" s="19">
        <f t="shared" si="12"/>
        <v>269286</v>
      </c>
    </row>
    <row r="78" spans="1:12" x14ac:dyDescent="0.2">
      <c r="A78" s="53" t="s">
        <v>10</v>
      </c>
      <c r="B78" s="67" t="s">
        <v>56</v>
      </c>
      <c r="C78" s="73" t="s">
        <v>149</v>
      </c>
      <c r="D78" s="67">
        <v>2</v>
      </c>
      <c r="E78" s="56">
        <v>1</v>
      </c>
      <c r="F78" s="34">
        <v>3151045.71</v>
      </c>
      <c r="G78" s="18">
        <f t="shared" si="9"/>
        <v>7.6964562800313455E-2</v>
      </c>
      <c r="H78" s="34">
        <f t="shared" si="10"/>
        <v>3561649</v>
      </c>
      <c r="I78" s="34"/>
      <c r="J78" s="34">
        <v>4323227.327982611</v>
      </c>
      <c r="K78" s="18">
        <f t="shared" si="11"/>
        <v>0.12955235057007633</v>
      </c>
      <c r="L78" s="19">
        <f t="shared" si="12"/>
        <v>1413833</v>
      </c>
    </row>
    <row r="79" spans="1:12" x14ac:dyDescent="0.2">
      <c r="A79" s="53" t="s">
        <v>12</v>
      </c>
      <c r="B79" s="67" t="s">
        <v>57</v>
      </c>
      <c r="C79" s="73" t="s">
        <v>149</v>
      </c>
      <c r="D79" s="67">
        <v>2</v>
      </c>
      <c r="E79" s="56">
        <v>1</v>
      </c>
      <c r="F79" s="34">
        <v>2262418.48</v>
      </c>
      <c r="G79" s="18">
        <f t="shared" si="9"/>
        <v>5.5259766188713817E-2</v>
      </c>
      <c r="H79" s="34">
        <f t="shared" si="10"/>
        <v>2557228</v>
      </c>
      <c r="I79" s="34"/>
      <c r="J79" s="34">
        <v>724069.99424379005</v>
      </c>
      <c r="K79" s="18">
        <f t="shared" si="11"/>
        <v>2.1697903583367137E-2</v>
      </c>
      <c r="L79" s="19">
        <f t="shared" si="12"/>
        <v>236794</v>
      </c>
    </row>
    <row r="80" spans="1:12" x14ac:dyDescent="0.2">
      <c r="A80" s="53"/>
      <c r="C80" s="73"/>
      <c r="E80" s="56"/>
      <c r="F80" s="34"/>
      <c r="G80" s="18"/>
      <c r="H80" s="34"/>
      <c r="I80" s="34"/>
      <c r="J80" s="34"/>
      <c r="K80" s="18"/>
      <c r="L80" s="19"/>
    </row>
    <row r="81" spans="1:12" x14ac:dyDescent="0.2">
      <c r="A81" s="53"/>
      <c r="E81" s="22"/>
      <c r="F81" s="58"/>
      <c r="G81" s="18"/>
      <c r="H81" s="34"/>
      <c r="I81" s="34"/>
      <c r="J81" s="34"/>
      <c r="K81" s="18"/>
      <c r="L81" s="19"/>
    </row>
    <row r="82" spans="1:12" x14ac:dyDescent="0.2">
      <c r="A82" s="53"/>
      <c r="E82" s="56"/>
      <c r="F82" s="58">
        <f>SUM(F65:F79)</f>
        <v>40941513.799999997</v>
      </c>
      <c r="G82" s="24">
        <f>SUM(G65:G81)</f>
        <v>1.0000000000000002</v>
      </c>
      <c r="H82" s="62">
        <f>SUM(H65:H80)</f>
        <v>46276483</v>
      </c>
      <c r="I82" s="34"/>
      <c r="J82" s="58">
        <f>SUM(J65:J79)</f>
        <v>33370504.733869176</v>
      </c>
      <c r="K82" s="18">
        <f>SUM(K65:K80)</f>
        <v>0.99999999999999989</v>
      </c>
      <c r="L82" s="34">
        <f>SUM(L65:L80)</f>
        <v>10913217</v>
      </c>
    </row>
    <row r="83" spans="1:12" x14ac:dyDescent="0.2">
      <c r="A83" s="53"/>
      <c r="E83" s="56"/>
      <c r="F83" s="28">
        <f>SUM(F65:F80)</f>
        <v>40941513.799999997</v>
      </c>
      <c r="G83" s="58"/>
      <c r="H83" s="58"/>
      <c r="I83" s="58"/>
      <c r="J83" s="28">
        <f>SUM(J65:J80)</f>
        <v>33370504.733869176</v>
      </c>
    </row>
    <row r="84" spans="1:12" x14ac:dyDescent="0.2">
      <c r="A84" s="53"/>
      <c r="E84" s="56"/>
      <c r="F84" s="58"/>
      <c r="G84" s="58"/>
      <c r="H84" s="58"/>
      <c r="I84" s="58"/>
      <c r="J84" s="58"/>
    </row>
    <row r="85" spans="1:12" x14ac:dyDescent="0.2">
      <c r="A85" s="53"/>
      <c r="E85" s="56"/>
      <c r="F85" s="58"/>
      <c r="G85" s="29" t="s">
        <v>97</v>
      </c>
      <c r="H85" s="30">
        <v>46276484.723475918</v>
      </c>
      <c r="I85" s="58"/>
      <c r="J85" s="50"/>
      <c r="K85" s="65" t="s">
        <v>98</v>
      </c>
      <c r="L85" s="60">
        <v>10913215.075605355</v>
      </c>
    </row>
    <row r="86" spans="1:12" x14ac:dyDescent="0.2">
      <c r="A86" s="53"/>
      <c r="E86" s="56"/>
      <c r="F86" s="58"/>
      <c r="G86" s="58"/>
      <c r="H86" s="58"/>
      <c r="I86" s="58"/>
      <c r="J86" s="58"/>
    </row>
    <row r="87" spans="1:12" x14ac:dyDescent="0.2">
      <c r="A87" s="67"/>
      <c r="D87" s="49"/>
      <c r="E87" s="56"/>
      <c r="F87" s="58"/>
      <c r="G87" s="58"/>
      <c r="H87" s="58"/>
      <c r="I87" s="58"/>
      <c r="K87" s="58"/>
    </row>
    <row r="88" spans="1:12" x14ac:dyDescent="0.2">
      <c r="A88" s="53"/>
      <c r="E88" s="56"/>
      <c r="F88" s="58"/>
      <c r="G88" s="58"/>
      <c r="H88" s="58"/>
      <c r="I88" s="58"/>
      <c r="J88" s="58"/>
    </row>
    <row r="93" spans="1:12" x14ac:dyDescent="0.2">
      <c r="B93" s="57"/>
      <c r="C93" s="63"/>
      <c r="D93" s="63"/>
      <c r="E93" s="25"/>
      <c r="F93" s="34"/>
      <c r="G93" s="34"/>
      <c r="H93" s="34"/>
      <c r="I93" s="34"/>
      <c r="J93" s="34"/>
    </row>
    <row r="94" spans="1:12" x14ac:dyDescent="0.2">
      <c r="B94" s="57"/>
      <c r="C94" s="63"/>
      <c r="D94" s="63"/>
      <c r="E94" s="25"/>
    </row>
    <row r="95" spans="1:12" x14ac:dyDescent="0.2">
      <c r="B95" s="57"/>
      <c r="C95" s="63"/>
      <c r="D95" s="63"/>
      <c r="E95" s="25"/>
    </row>
    <row r="96" spans="1:12" x14ac:dyDescent="0.2">
      <c r="B96" s="57"/>
      <c r="C96" s="63"/>
      <c r="D96" s="63"/>
      <c r="E96" s="25"/>
    </row>
    <row r="97" spans="2:5" x14ac:dyDescent="0.2">
      <c r="B97" s="57"/>
      <c r="C97" s="63"/>
      <c r="D97" s="63"/>
      <c r="E97" s="25"/>
    </row>
    <row r="98" spans="2:5" x14ac:dyDescent="0.2">
      <c r="B98" s="57"/>
      <c r="C98" s="63"/>
      <c r="D98" s="63"/>
      <c r="E98" s="25"/>
    </row>
    <row r="99" spans="2:5" x14ac:dyDescent="0.2">
      <c r="B99" s="57"/>
      <c r="C99" s="63"/>
      <c r="D99" s="63"/>
      <c r="E99" s="25"/>
    </row>
    <row r="100" spans="2:5" x14ac:dyDescent="0.2">
      <c r="B100" s="57"/>
      <c r="C100" s="63"/>
      <c r="D100" s="63"/>
      <c r="E100" s="25"/>
    </row>
    <row r="101" spans="2:5" x14ac:dyDescent="0.2">
      <c r="B101" s="57"/>
      <c r="C101" s="63"/>
      <c r="D101" s="63"/>
      <c r="E101" s="25"/>
    </row>
    <row r="102" spans="2:5" x14ac:dyDescent="0.2">
      <c r="E102" s="25"/>
    </row>
    <row r="103" spans="2:5" x14ac:dyDescent="0.2">
      <c r="E103" s="50"/>
    </row>
    <row r="113" spans="1:12" s="51" customFormat="1" x14ac:dyDescent="0.2">
      <c r="A113" s="57"/>
      <c r="B113" s="67"/>
      <c r="C113" s="67"/>
      <c r="D113" s="67"/>
      <c r="F113" s="63"/>
      <c r="G113" s="63"/>
      <c r="H113" s="63"/>
      <c r="I113" s="63"/>
      <c r="J113" s="63"/>
      <c r="K113" s="63"/>
      <c r="L113" s="63"/>
    </row>
    <row r="114" spans="1:12" s="51" customFormat="1" x14ac:dyDescent="0.2">
      <c r="A114" s="57"/>
      <c r="B114" s="67"/>
      <c r="C114" s="67"/>
      <c r="D114" s="67"/>
      <c r="F114" s="63"/>
      <c r="G114" s="63"/>
      <c r="H114" s="63"/>
      <c r="I114" s="63"/>
      <c r="J114" s="63"/>
      <c r="K114" s="63"/>
      <c r="L114" s="63"/>
    </row>
    <row r="115" spans="1:12" s="51" customFormat="1" x14ac:dyDescent="0.2">
      <c r="A115" s="57"/>
      <c r="B115" s="67"/>
      <c r="C115" s="67"/>
      <c r="D115" s="67"/>
      <c r="F115" s="63"/>
      <c r="G115" s="63"/>
      <c r="H115" s="63"/>
      <c r="I115" s="63"/>
      <c r="J115" s="63"/>
      <c r="K115" s="63"/>
      <c r="L115" s="63"/>
    </row>
    <row r="116" spans="1:12" s="51" customFormat="1" x14ac:dyDescent="0.2">
      <c r="A116" s="57"/>
      <c r="B116" s="67"/>
      <c r="C116" s="67"/>
      <c r="D116" s="67"/>
      <c r="F116" s="63"/>
      <c r="G116" s="63"/>
      <c r="H116" s="63"/>
      <c r="I116" s="63"/>
      <c r="J116" s="63"/>
      <c r="K116" s="63"/>
      <c r="L116" s="63"/>
    </row>
    <row r="117" spans="1:12" s="51" customFormat="1" x14ac:dyDescent="0.2">
      <c r="A117" s="57"/>
      <c r="B117" s="67"/>
      <c r="C117" s="67"/>
      <c r="D117" s="67"/>
      <c r="F117" s="63"/>
      <c r="G117" s="63"/>
      <c r="H117" s="63"/>
      <c r="I117" s="63"/>
      <c r="J117" s="63"/>
      <c r="K117" s="63"/>
      <c r="L117" s="63"/>
    </row>
    <row r="118" spans="1:12" s="51" customFormat="1" x14ac:dyDescent="0.2">
      <c r="A118" s="57"/>
      <c r="B118" s="67"/>
      <c r="C118" s="67"/>
      <c r="D118" s="67"/>
      <c r="F118" s="63"/>
      <c r="G118" s="63"/>
      <c r="H118" s="63"/>
      <c r="I118" s="63"/>
      <c r="J118" s="63"/>
      <c r="K118" s="63"/>
      <c r="L118" s="63"/>
    </row>
    <row r="119" spans="1:12" s="51" customFormat="1" x14ac:dyDescent="0.2">
      <c r="A119" s="57"/>
      <c r="B119" s="67"/>
      <c r="C119" s="67"/>
      <c r="D119" s="67"/>
      <c r="F119" s="63"/>
      <c r="G119" s="63"/>
      <c r="H119" s="63"/>
      <c r="I119" s="63"/>
      <c r="J119" s="63"/>
      <c r="K119" s="63"/>
      <c r="L119" s="63"/>
    </row>
    <row r="120" spans="1:12" s="51" customFormat="1" x14ac:dyDescent="0.2">
      <c r="A120" s="57"/>
      <c r="B120" s="67"/>
      <c r="C120" s="67"/>
      <c r="D120" s="67"/>
      <c r="F120" s="63"/>
      <c r="G120" s="63"/>
      <c r="H120" s="63"/>
      <c r="I120" s="63"/>
      <c r="J120" s="63"/>
      <c r="K120" s="63"/>
      <c r="L120" s="63"/>
    </row>
    <row r="121" spans="1:12" s="51" customFormat="1" x14ac:dyDescent="0.2">
      <c r="A121" s="57"/>
      <c r="B121" s="67"/>
      <c r="C121" s="67"/>
      <c r="D121" s="67"/>
      <c r="F121" s="63"/>
      <c r="G121" s="63"/>
      <c r="H121" s="63"/>
      <c r="I121" s="63"/>
      <c r="J121" s="63"/>
      <c r="K121" s="63"/>
      <c r="L121" s="63"/>
    </row>
    <row r="122" spans="1:12" s="51" customFormat="1" x14ac:dyDescent="0.2">
      <c r="A122" s="57"/>
      <c r="B122" s="67"/>
      <c r="C122" s="67"/>
      <c r="D122" s="67"/>
      <c r="F122" s="63"/>
      <c r="G122" s="63"/>
      <c r="H122" s="63"/>
      <c r="I122" s="63"/>
      <c r="J122" s="63"/>
      <c r="K122" s="63"/>
      <c r="L122" s="63"/>
    </row>
    <row r="123" spans="1:12" s="51" customFormat="1" x14ac:dyDescent="0.2">
      <c r="A123" s="57"/>
      <c r="B123" s="67"/>
      <c r="C123" s="67"/>
      <c r="D123" s="67"/>
      <c r="F123" s="63"/>
      <c r="G123" s="63"/>
      <c r="H123" s="63"/>
      <c r="I123" s="63"/>
      <c r="J123" s="63"/>
      <c r="K123" s="63"/>
      <c r="L123" s="63"/>
    </row>
    <row r="124" spans="1:12" s="51" customFormat="1" x14ac:dyDescent="0.2">
      <c r="A124" s="57"/>
      <c r="B124" s="67"/>
      <c r="C124" s="67"/>
      <c r="D124" s="67"/>
      <c r="F124" s="63"/>
      <c r="G124" s="63"/>
      <c r="H124" s="63"/>
      <c r="I124" s="63"/>
      <c r="J124" s="63"/>
      <c r="K124" s="63"/>
      <c r="L124" s="63"/>
    </row>
    <row r="125" spans="1:12" s="51" customFormat="1" x14ac:dyDescent="0.2">
      <c r="A125" s="57"/>
      <c r="B125" s="67"/>
      <c r="C125" s="67"/>
      <c r="D125" s="67"/>
      <c r="F125" s="63"/>
      <c r="G125" s="63"/>
      <c r="H125" s="63"/>
      <c r="I125" s="63"/>
      <c r="J125" s="63"/>
      <c r="K125" s="63"/>
      <c r="L125" s="63"/>
    </row>
    <row r="126" spans="1:12" s="51" customFormat="1" x14ac:dyDescent="0.2">
      <c r="A126" s="57"/>
      <c r="B126" s="67"/>
      <c r="C126" s="67"/>
      <c r="D126" s="67"/>
      <c r="F126" s="63"/>
      <c r="G126" s="63"/>
      <c r="H126" s="63"/>
      <c r="I126" s="63"/>
      <c r="J126" s="63"/>
      <c r="K126" s="63"/>
      <c r="L126" s="63"/>
    </row>
    <row r="127" spans="1:12" s="51" customFormat="1" x14ac:dyDescent="0.2">
      <c r="A127" s="57"/>
      <c r="B127" s="67"/>
      <c r="C127" s="67"/>
      <c r="D127" s="67"/>
      <c r="F127" s="63"/>
      <c r="G127" s="63"/>
      <c r="H127" s="63"/>
      <c r="I127" s="63"/>
      <c r="J127" s="63"/>
      <c r="K127" s="63"/>
      <c r="L127" s="63"/>
    </row>
    <row r="128" spans="1:12" s="51" customFormat="1" x14ac:dyDescent="0.2">
      <c r="A128" s="57"/>
      <c r="B128" s="67"/>
      <c r="C128" s="67"/>
      <c r="D128" s="67"/>
      <c r="F128" s="63"/>
      <c r="G128" s="63"/>
      <c r="H128" s="63"/>
      <c r="I128" s="63"/>
      <c r="J128" s="63"/>
      <c r="K128" s="63"/>
      <c r="L128" s="63"/>
    </row>
    <row r="129" spans="1:12" s="51" customFormat="1" x14ac:dyDescent="0.2">
      <c r="A129" s="57"/>
      <c r="B129" s="67"/>
      <c r="C129" s="67"/>
      <c r="D129" s="67"/>
      <c r="F129" s="63"/>
      <c r="G129" s="63"/>
      <c r="H129" s="63"/>
      <c r="I129" s="63"/>
      <c r="J129" s="63"/>
      <c r="K129" s="63"/>
      <c r="L129" s="63"/>
    </row>
    <row r="130" spans="1:12" s="51" customFormat="1" x14ac:dyDescent="0.2">
      <c r="A130" s="57"/>
      <c r="B130" s="67"/>
      <c r="C130" s="67"/>
      <c r="D130" s="67"/>
      <c r="F130" s="63"/>
      <c r="G130" s="63"/>
      <c r="H130" s="63"/>
      <c r="I130" s="63"/>
      <c r="J130" s="63"/>
      <c r="K130" s="63"/>
      <c r="L130" s="63"/>
    </row>
    <row r="131" spans="1:12" s="51" customFormat="1" x14ac:dyDescent="0.2">
      <c r="A131" s="57"/>
      <c r="B131" s="67"/>
      <c r="C131" s="67"/>
      <c r="D131" s="67"/>
      <c r="F131" s="63"/>
      <c r="G131" s="63"/>
      <c r="H131" s="63"/>
      <c r="I131" s="63"/>
      <c r="J131" s="63"/>
      <c r="K131" s="63"/>
      <c r="L131" s="63"/>
    </row>
    <row r="132" spans="1:12" s="51" customFormat="1" x14ac:dyDescent="0.2">
      <c r="A132" s="57"/>
      <c r="B132" s="67"/>
      <c r="C132" s="67"/>
      <c r="D132" s="67"/>
      <c r="F132" s="63"/>
      <c r="G132" s="63"/>
      <c r="H132" s="63"/>
      <c r="I132" s="63"/>
      <c r="J132" s="63"/>
      <c r="K132" s="63"/>
      <c r="L132" s="63"/>
    </row>
    <row r="133" spans="1:12" s="51" customFormat="1" x14ac:dyDescent="0.2">
      <c r="A133" s="57"/>
      <c r="B133" s="67"/>
      <c r="C133" s="67"/>
      <c r="D133" s="67"/>
      <c r="F133" s="63"/>
      <c r="G133" s="63"/>
      <c r="H133" s="63"/>
      <c r="I133" s="63"/>
      <c r="J133" s="63"/>
      <c r="K133" s="63"/>
      <c r="L133" s="63"/>
    </row>
    <row r="134" spans="1:12" s="51" customFormat="1" x14ac:dyDescent="0.2">
      <c r="A134" s="57"/>
      <c r="B134" s="67"/>
      <c r="C134" s="67"/>
      <c r="D134" s="67"/>
      <c r="F134" s="63"/>
      <c r="G134" s="63"/>
      <c r="H134" s="63"/>
      <c r="I134" s="63"/>
      <c r="J134" s="63"/>
      <c r="K134" s="63"/>
      <c r="L134" s="63"/>
    </row>
    <row r="135" spans="1:12" s="51" customFormat="1" x14ac:dyDescent="0.2">
      <c r="A135" s="57"/>
      <c r="B135" s="67"/>
      <c r="C135" s="67"/>
      <c r="D135" s="67"/>
      <c r="F135" s="63"/>
      <c r="G135" s="63"/>
      <c r="H135" s="63"/>
      <c r="I135" s="63"/>
      <c r="J135" s="63"/>
      <c r="K135" s="63"/>
      <c r="L135" s="63"/>
    </row>
    <row r="136" spans="1:12" s="51" customFormat="1" x14ac:dyDescent="0.2">
      <c r="A136" s="57"/>
      <c r="B136" s="67"/>
      <c r="C136" s="67"/>
      <c r="D136" s="67"/>
      <c r="F136" s="63"/>
      <c r="G136" s="63"/>
      <c r="H136" s="63"/>
      <c r="I136" s="63"/>
      <c r="J136" s="63"/>
      <c r="K136" s="63"/>
      <c r="L136" s="63"/>
    </row>
    <row r="137" spans="1:12" s="51" customFormat="1" x14ac:dyDescent="0.2">
      <c r="A137" s="57"/>
      <c r="B137" s="67"/>
      <c r="C137" s="67"/>
      <c r="D137" s="67"/>
      <c r="F137" s="63"/>
      <c r="G137" s="63"/>
      <c r="H137" s="63"/>
      <c r="I137" s="63"/>
      <c r="J137" s="63"/>
      <c r="K137" s="63"/>
      <c r="L137" s="63"/>
    </row>
    <row r="138" spans="1:12" s="51" customFormat="1" x14ac:dyDescent="0.2">
      <c r="A138" s="57"/>
      <c r="B138" s="67"/>
      <c r="C138" s="67"/>
      <c r="D138" s="67"/>
      <c r="F138" s="63"/>
      <c r="G138" s="63"/>
      <c r="H138" s="63"/>
      <c r="I138" s="63"/>
      <c r="J138" s="63"/>
      <c r="K138" s="63"/>
      <c r="L138" s="63"/>
    </row>
    <row r="139" spans="1:12" s="51" customFormat="1" x14ac:dyDescent="0.2">
      <c r="A139" s="57"/>
      <c r="B139" s="67"/>
      <c r="C139" s="67"/>
      <c r="D139" s="67"/>
      <c r="F139" s="63"/>
      <c r="G139" s="63"/>
      <c r="H139" s="63"/>
      <c r="I139" s="63"/>
      <c r="J139" s="63"/>
      <c r="K139" s="63"/>
      <c r="L139" s="63"/>
    </row>
    <row r="140" spans="1:12" s="51" customFormat="1" x14ac:dyDescent="0.2">
      <c r="A140" s="57"/>
      <c r="B140" s="67"/>
      <c r="C140" s="67"/>
      <c r="D140" s="67"/>
      <c r="F140" s="63"/>
      <c r="G140" s="63"/>
      <c r="H140" s="63"/>
      <c r="I140" s="63"/>
      <c r="J140" s="63"/>
      <c r="K140" s="63"/>
      <c r="L140" s="63"/>
    </row>
    <row r="141" spans="1:12" s="51" customFormat="1" x14ac:dyDescent="0.2">
      <c r="A141" s="57"/>
      <c r="B141" s="67"/>
      <c r="C141" s="67"/>
      <c r="D141" s="67"/>
      <c r="F141" s="63"/>
      <c r="G141" s="63"/>
      <c r="H141" s="63"/>
      <c r="I141" s="63"/>
      <c r="J141" s="63"/>
      <c r="K141" s="63"/>
      <c r="L141" s="63"/>
    </row>
    <row r="142" spans="1:12" s="51" customFormat="1" x14ac:dyDescent="0.2">
      <c r="A142" s="57"/>
      <c r="B142" s="67"/>
      <c r="C142" s="67"/>
      <c r="D142" s="67"/>
      <c r="F142" s="63"/>
      <c r="G142" s="63"/>
      <c r="H142" s="63"/>
      <c r="I142" s="63"/>
      <c r="J142" s="63"/>
      <c r="K142" s="63"/>
      <c r="L142" s="63"/>
    </row>
    <row r="143" spans="1:12" s="51" customFormat="1" x14ac:dyDescent="0.2">
      <c r="A143" s="57"/>
      <c r="B143" s="67"/>
      <c r="C143" s="67"/>
      <c r="D143" s="67"/>
      <c r="F143" s="63"/>
      <c r="G143" s="63"/>
      <c r="H143" s="63"/>
      <c r="I143" s="63"/>
      <c r="J143" s="63"/>
      <c r="K143" s="63"/>
      <c r="L143" s="63"/>
    </row>
    <row r="144" spans="1:12" s="51" customFormat="1" x14ac:dyDescent="0.2">
      <c r="A144" s="57"/>
      <c r="B144" s="67"/>
      <c r="C144" s="67"/>
      <c r="D144" s="67"/>
      <c r="F144" s="63"/>
      <c r="G144" s="63"/>
      <c r="H144" s="63"/>
      <c r="I144" s="63"/>
      <c r="J144" s="63"/>
      <c r="K144" s="63"/>
      <c r="L144" s="63"/>
    </row>
    <row r="145" spans="1:12" s="51" customFormat="1" x14ac:dyDescent="0.2">
      <c r="A145" s="57"/>
      <c r="B145" s="67"/>
      <c r="C145" s="67"/>
      <c r="D145" s="67"/>
      <c r="F145" s="63"/>
      <c r="G145" s="63"/>
      <c r="H145" s="63"/>
      <c r="I145" s="63"/>
      <c r="J145" s="63"/>
      <c r="K145" s="63"/>
      <c r="L145" s="63"/>
    </row>
    <row r="146" spans="1:12" s="51" customFormat="1" x14ac:dyDescent="0.2">
      <c r="A146" s="57"/>
      <c r="B146" s="67"/>
      <c r="C146" s="67"/>
      <c r="D146" s="67"/>
      <c r="F146" s="63"/>
      <c r="G146" s="63"/>
      <c r="H146" s="63"/>
      <c r="I146" s="63"/>
      <c r="J146" s="63"/>
      <c r="K146" s="63"/>
      <c r="L146" s="63"/>
    </row>
    <row r="147" spans="1:12" s="51" customFormat="1" x14ac:dyDescent="0.2">
      <c r="A147" s="57"/>
      <c r="B147" s="67"/>
      <c r="C147" s="67"/>
      <c r="D147" s="67"/>
      <c r="F147" s="63"/>
      <c r="G147" s="63"/>
      <c r="H147" s="63"/>
      <c r="I147" s="63"/>
      <c r="J147" s="63"/>
      <c r="K147" s="63"/>
      <c r="L147" s="63"/>
    </row>
    <row r="148" spans="1:12" s="51" customFormat="1" x14ac:dyDescent="0.2">
      <c r="A148" s="57"/>
      <c r="B148" s="67"/>
      <c r="C148" s="67"/>
      <c r="D148" s="67"/>
      <c r="F148" s="63"/>
      <c r="G148" s="63"/>
      <c r="H148" s="63"/>
      <c r="I148" s="63"/>
      <c r="J148" s="63"/>
      <c r="K148" s="63"/>
      <c r="L148" s="63"/>
    </row>
    <row r="149" spans="1:12" s="51" customFormat="1" x14ac:dyDescent="0.2">
      <c r="A149" s="57"/>
      <c r="B149" s="67"/>
      <c r="C149" s="67"/>
      <c r="D149" s="67"/>
      <c r="F149" s="63"/>
      <c r="G149" s="63"/>
      <c r="H149" s="63"/>
      <c r="I149" s="63"/>
      <c r="J149" s="63"/>
      <c r="K149" s="63"/>
      <c r="L149" s="63"/>
    </row>
    <row r="150" spans="1:12" s="51" customFormat="1" x14ac:dyDescent="0.2">
      <c r="A150" s="57"/>
      <c r="B150" s="67"/>
      <c r="C150" s="67"/>
      <c r="D150" s="67"/>
      <c r="F150" s="63"/>
      <c r="G150" s="63"/>
      <c r="H150" s="63"/>
      <c r="I150" s="63"/>
      <c r="J150" s="63"/>
      <c r="K150" s="63"/>
      <c r="L150" s="63"/>
    </row>
    <row r="151" spans="1:12" s="51" customFormat="1" x14ac:dyDescent="0.2">
      <c r="A151" s="57"/>
      <c r="B151" s="67"/>
      <c r="C151" s="67"/>
      <c r="D151" s="67"/>
      <c r="F151" s="63"/>
      <c r="G151" s="63"/>
      <c r="H151" s="63"/>
      <c r="I151" s="63"/>
      <c r="J151" s="63"/>
      <c r="K151" s="63"/>
      <c r="L151" s="63"/>
    </row>
    <row r="152" spans="1:12" s="51" customFormat="1" x14ac:dyDescent="0.2">
      <c r="A152" s="57"/>
      <c r="B152" s="67"/>
      <c r="C152" s="67"/>
      <c r="D152" s="67"/>
      <c r="F152" s="63"/>
      <c r="G152" s="63"/>
      <c r="H152" s="63"/>
      <c r="I152" s="63"/>
      <c r="J152" s="63"/>
      <c r="K152" s="63"/>
      <c r="L152" s="63"/>
    </row>
    <row r="153" spans="1:12" s="51" customFormat="1" x14ac:dyDescent="0.2">
      <c r="A153" s="57"/>
      <c r="B153" s="67"/>
      <c r="C153" s="67"/>
      <c r="D153" s="67"/>
      <c r="F153" s="63"/>
      <c r="G153" s="63"/>
      <c r="H153" s="63"/>
      <c r="I153" s="63"/>
      <c r="J153" s="63"/>
      <c r="K153" s="63"/>
      <c r="L153" s="63"/>
    </row>
    <row r="154" spans="1:12" s="51" customFormat="1" x14ac:dyDescent="0.2">
      <c r="A154" s="57"/>
      <c r="B154" s="67"/>
      <c r="C154" s="67"/>
      <c r="D154" s="67"/>
      <c r="F154" s="63"/>
      <c r="G154" s="63"/>
      <c r="H154" s="63"/>
      <c r="I154" s="63"/>
      <c r="J154" s="63"/>
      <c r="K154" s="63"/>
      <c r="L154" s="63"/>
    </row>
    <row r="155" spans="1:12" s="51" customFormat="1" x14ac:dyDescent="0.2">
      <c r="A155" s="57"/>
      <c r="B155" s="67"/>
      <c r="C155" s="67"/>
      <c r="D155" s="67"/>
      <c r="F155" s="63"/>
      <c r="G155" s="63"/>
      <c r="H155" s="63"/>
      <c r="I155" s="63"/>
      <c r="J155" s="63"/>
      <c r="K155" s="63"/>
      <c r="L155" s="63"/>
    </row>
    <row r="156" spans="1:12" s="51" customFormat="1" x14ac:dyDescent="0.2">
      <c r="A156" s="57"/>
      <c r="B156" s="67"/>
      <c r="C156" s="67"/>
      <c r="D156" s="67"/>
      <c r="F156" s="63"/>
      <c r="G156" s="63"/>
      <c r="H156" s="63"/>
      <c r="I156" s="63"/>
      <c r="J156" s="63"/>
      <c r="K156" s="63"/>
      <c r="L156" s="63"/>
    </row>
    <row r="157" spans="1:12" s="51" customFormat="1" x14ac:dyDescent="0.2">
      <c r="A157" s="57"/>
      <c r="B157" s="67"/>
      <c r="C157" s="67"/>
      <c r="D157" s="67"/>
      <c r="F157" s="63"/>
      <c r="G157" s="63"/>
      <c r="H157" s="63"/>
      <c r="I157" s="63"/>
      <c r="J157" s="63"/>
      <c r="K157" s="63"/>
      <c r="L157" s="63"/>
    </row>
    <row r="158" spans="1:12" s="51" customFormat="1" x14ac:dyDescent="0.2">
      <c r="A158" s="57"/>
      <c r="B158" s="67"/>
      <c r="C158" s="67"/>
      <c r="D158" s="67"/>
      <c r="F158" s="63"/>
      <c r="G158" s="63"/>
      <c r="H158" s="63"/>
      <c r="I158" s="63"/>
      <c r="J158" s="63"/>
      <c r="K158" s="63"/>
      <c r="L158" s="63"/>
    </row>
    <row r="159" spans="1:12" s="51" customFormat="1" x14ac:dyDescent="0.2">
      <c r="A159" s="57"/>
      <c r="B159" s="67"/>
      <c r="C159" s="67"/>
      <c r="D159" s="67"/>
      <c r="F159" s="63"/>
      <c r="G159" s="63"/>
      <c r="H159" s="63"/>
      <c r="I159" s="63"/>
      <c r="J159" s="63"/>
      <c r="K159" s="63"/>
      <c r="L159" s="63"/>
    </row>
    <row r="160" spans="1:12" s="51" customFormat="1" x14ac:dyDescent="0.2">
      <c r="A160" s="57"/>
      <c r="B160" s="67"/>
      <c r="C160" s="67"/>
      <c r="D160" s="67"/>
      <c r="F160" s="63"/>
      <c r="G160" s="63"/>
      <c r="H160" s="63"/>
      <c r="I160" s="63"/>
      <c r="J160" s="63"/>
      <c r="K160" s="63"/>
      <c r="L160" s="63"/>
    </row>
    <row r="161" spans="1:12" s="51" customFormat="1" x14ac:dyDescent="0.2">
      <c r="A161" s="57"/>
      <c r="B161" s="67"/>
      <c r="C161" s="67"/>
      <c r="D161" s="67"/>
      <c r="F161" s="63"/>
      <c r="G161" s="63"/>
      <c r="H161" s="63"/>
      <c r="I161" s="63"/>
      <c r="J161" s="63"/>
      <c r="K161" s="63"/>
      <c r="L161" s="63"/>
    </row>
    <row r="162" spans="1:12" s="51" customFormat="1" x14ac:dyDescent="0.2">
      <c r="A162" s="57"/>
      <c r="B162" s="67"/>
      <c r="C162" s="67"/>
      <c r="D162" s="67"/>
      <c r="F162" s="63"/>
      <c r="G162" s="63"/>
      <c r="H162" s="63"/>
      <c r="I162" s="63"/>
      <c r="J162" s="63"/>
      <c r="K162" s="63"/>
      <c r="L162" s="63"/>
    </row>
    <row r="163" spans="1:12" s="51" customFormat="1" x14ac:dyDescent="0.2">
      <c r="A163" s="57"/>
      <c r="B163" s="67"/>
      <c r="C163" s="67"/>
      <c r="D163" s="67"/>
      <c r="F163" s="63"/>
      <c r="G163" s="63"/>
      <c r="H163" s="63"/>
      <c r="I163" s="63"/>
      <c r="J163" s="63"/>
      <c r="K163" s="63"/>
      <c r="L163" s="63"/>
    </row>
    <row r="164" spans="1:12" s="51" customFormat="1" x14ac:dyDescent="0.2">
      <c r="A164" s="57"/>
      <c r="B164" s="67"/>
      <c r="C164" s="67"/>
      <c r="D164" s="67"/>
      <c r="F164" s="63"/>
      <c r="G164" s="63"/>
      <c r="H164" s="63"/>
      <c r="I164" s="63"/>
      <c r="J164" s="63"/>
      <c r="K164" s="63"/>
      <c r="L164" s="63"/>
    </row>
    <row r="165" spans="1:12" s="51" customFormat="1" x14ac:dyDescent="0.2">
      <c r="A165" s="57"/>
      <c r="B165" s="67"/>
      <c r="C165" s="67"/>
      <c r="D165" s="67"/>
      <c r="F165" s="63"/>
      <c r="G165" s="63"/>
      <c r="H165" s="63"/>
      <c r="I165" s="63"/>
      <c r="J165" s="63"/>
      <c r="K165" s="63"/>
      <c r="L165" s="63"/>
    </row>
    <row r="166" spans="1:12" s="51" customFormat="1" x14ac:dyDescent="0.2">
      <c r="A166" s="57"/>
      <c r="B166" s="67"/>
      <c r="C166" s="67"/>
      <c r="D166" s="67"/>
      <c r="F166" s="63"/>
      <c r="G166" s="63"/>
      <c r="H166" s="63"/>
      <c r="I166" s="63"/>
      <c r="J166" s="63"/>
      <c r="K166" s="63"/>
      <c r="L166" s="63"/>
    </row>
    <row r="167" spans="1:12" s="51" customFormat="1" x14ac:dyDescent="0.2">
      <c r="A167" s="57"/>
      <c r="B167" s="67"/>
      <c r="C167" s="67"/>
      <c r="D167" s="67"/>
      <c r="F167" s="63"/>
      <c r="G167" s="63"/>
      <c r="H167" s="63"/>
      <c r="I167" s="63"/>
      <c r="J167" s="63"/>
      <c r="K167" s="63"/>
      <c r="L167" s="63"/>
    </row>
    <row r="168" spans="1:12" s="51" customFormat="1" x14ac:dyDescent="0.2">
      <c r="A168" s="57"/>
      <c r="B168" s="67"/>
      <c r="C168" s="67"/>
      <c r="D168" s="67"/>
      <c r="F168" s="63"/>
      <c r="G168" s="63"/>
      <c r="H168" s="63"/>
      <c r="I168" s="63"/>
      <c r="J168" s="63"/>
      <c r="K168" s="63"/>
      <c r="L168" s="63"/>
    </row>
    <row r="169" spans="1:12" s="51" customFormat="1" x14ac:dyDescent="0.2">
      <c r="A169" s="57"/>
      <c r="B169" s="67"/>
      <c r="C169" s="67"/>
      <c r="D169" s="67"/>
      <c r="F169" s="63"/>
      <c r="G169" s="63"/>
      <c r="H169" s="63"/>
      <c r="I169" s="63"/>
      <c r="J169" s="63"/>
      <c r="K169" s="63"/>
      <c r="L169" s="63"/>
    </row>
    <row r="170" spans="1:12" s="51" customFormat="1" x14ac:dyDescent="0.2">
      <c r="A170" s="57"/>
      <c r="B170" s="67"/>
      <c r="C170" s="67"/>
      <c r="D170" s="67"/>
      <c r="F170" s="63"/>
      <c r="G170" s="63"/>
      <c r="H170" s="63"/>
      <c r="I170" s="63"/>
      <c r="J170" s="63"/>
      <c r="K170" s="63"/>
      <c r="L170" s="63"/>
    </row>
    <row r="171" spans="1:12" s="51" customFormat="1" x14ac:dyDescent="0.2">
      <c r="A171" s="57"/>
      <c r="B171" s="67"/>
      <c r="C171" s="67"/>
      <c r="D171" s="67"/>
      <c r="F171" s="63"/>
      <c r="G171" s="63"/>
      <c r="H171" s="63"/>
      <c r="I171" s="63"/>
      <c r="J171" s="63"/>
      <c r="K171" s="63"/>
      <c r="L171" s="63"/>
    </row>
    <row r="172" spans="1:12" s="51" customFormat="1" x14ac:dyDescent="0.2">
      <c r="A172" s="57"/>
      <c r="B172" s="67"/>
      <c r="C172" s="67"/>
      <c r="D172" s="67"/>
      <c r="F172" s="63"/>
      <c r="G172" s="63"/>
      <c r="H172" s="63"/>
      <c r="I172" s="63"/>
      <c r="J172" s="63"/>
      <c r="K172" s="63"/>
      <c r="L172" s="63"/>
    </row>
    <row r="173" spans="1:12" s="51" customFormat="1" x14ac:dyDescent="0.2">
      <c r="A173" s="57"/>
      <c r="B173" s="67"/>
      <c r="C173" s="67"/>
      <c r="D173" s="67"/>
      <c r="F173" s="63"/>
      <c r="G173" s="63"/>
      <c r="H173" s="63"/>
      <c r="I173" s="63"/>
      <c r="J173" s="63"/>
      <c r="K173" s="63"/>
      <c r="L173" s="63"/>
    </row>
    <row r="174" spans="1:12" s="51" customFormat="1" x14ac:dyDescent="0.2">
      <c r="A174" s="57"/>
      <c r="B174" s="67"/>
      <c r="C174" s="67"/>
      <c r="D174" s="67"/>
      <c r="F174" s="63"/>
      <c r="G174" s="63"/>
      <c r="H174" s="63"/>
      <c r="I174" s="63"/>
      <c r="J174" s="63"/>
      <c r="K174" s="63"/>
      <c r="L174" s="63"/>
    </row>
    <row r="175" spans="1:12" s="51" customFormat="1" x14ac:dyDescent="0.2">
      <c r="A175" s="57"/>
      <c r="B175" s="67"/>
      <c r="C175" s="67"/>
      <c r="D175" s="67"/>
      <c r="F175" s="63"/>
      <c r="G175" s="63"/>
      <c r="H175" s="63"/>
      <c r="I175" s="63"/>
      <c r="J175" s="63"/>
      <c r="K175" s="63"/>
      <c r="L175" s="63"/>
    </row>
    <row r="176" spans="1:12" s="51" customFormat="1" x14ac:dyDescent="0.2">
      <c r="A176" s="57"/>
      <c r="B176" s="67"/>
      <c r="C176" s="67"/>
      <c r="D176" s="67"/>
      <c r="F176" s="63"/>
      <c r="G176" s="63"/>
      <c r="H176" s="63"/>
      <c r="I176" s="63"/>
      <c r="J176" s="63"/>
      <c r="K176" s="63"/>
      <c r="L176" s="63"/>
    </row>
    <row r="177" spans="1:12" s="51" customFormat="1" x14ac:dyDescent="0.2">
      <c r="A177" s="57"/>
      <c r="B177" s="67"/>
      <c r="C177" s="67"/>
      <c r="D177" s="67"/>
      <c r="F177" s="63"/>
      <c r="G177" s="63"/>
      <c r="H177" s="63"/>
      <c r="I177" s="63"/>
      <c r="J177" s="63"/>
      <c r="K177" s="63"/>
      <c r="L177" s="63"/>
    </row>
    <row r="178" spans="1:12" s="51" customFormat="1" x14ac:dyDescent="0.2">
      <c r="A178" s="57"/>
      <c r="B178" s="67"/>
      <c r="C178" s="67"/>
      <c r="D178" s="67"/>
      <c r="F178" s="63"/>
      <c r="G178" s="63"/>
      <c r="H178" s="63"/>
      <c r="I178" s="63"/>
      <c r="J178" s="63"/>
      <c r="K178" s="63"/>
      <c r="L178" s="63"/>
    </row>
    <row r="179" spans="1:12" s="51" customFormat="1" x14ac:dyDescent="0.2">
      <c r="A179" s="57"/>
      <c r="B179" s="67"/>
      <c r="C179" s="67"/>
      <c r="D179" s="67"/>
      <c r="F179" s="63"/>
      <c r="G179" s="63"/>
      <c r="H179" s="63"/>
      <c r="I179" s="63"/>
      <c r="J179" s="63"/>
      <c r="K179" s="63"/>
      <c r="L179" s="63"/>
    </row>
    <row r="180" spans="1:12" s="51" customFormat="1" x14ac:dyDescent="0.2">
      <c r="A180" s="57"/>
      <c r="B180" s="67"/>
      <c r="C180" s="67"/>
      <c r="D180" s="67"/>
      <c r="F180" s="63"/>
      <c r="G180" s="63"/>
      <c r="H180" s="63"/>
      <c r="I180" s="63"/>
      <c r="J180" s="63"/>
      <c r="K180" s="63"/>
      <c r="L180" s="63"/>
    </row>
    <row r="181" spans="1:12" s="51" customFormat="1" x14ac:dyDescent="0.2">
      <c r="A181" s="57"/>
      <c r="B181" s="67"/>
      <c r="C181" s="67"/>
      <c r="D181" s="67"/>
      <c r="F181" s="63"/>
      <c r="G181" s="63"/>
      <c r="H181" s="63"/>
      <c r="I181" s="63"/>
      <c r="J181" s="63"/>
      <c r="K181" s="63"/>
      <c r="L181" s="63"/>
    </row>
    <row r="182" spans="1:12" s="51" customFormat="1" x14ac:dyDescent="0.2">
      <c r="A182" s="57"/>
      <c r="B182" s="67"/>
      <c r="C182" s="67"/>
      <c r="D182" s="67"/>
      <c r="F182" s="63"/>
      <c r="G182" s="63"/>
      <c r="H182" s="63"/>
      <c r="I182" s="63"/>
      <c r="J182" s="63"/>
      <c r="K182" s="63"/>
      <c r="L182" s="63"/>
    </row>
    <row r="183" spans="1:12" s="51" customFormat="1" x14ac:dyDescent="0.2">
      <c r="A183" s="57"/>
      <c r="B183" s="67"/>
      <c r="C183" s="67"/>
      <c r="D183" s="67"/>
      <c r="F183" s="63"/>
      <c r="G183" s="63"/>
      <c r="H183" s="63"/>
      <c r="I183" s="63"/>
      <c r="J183" s="63"/>
      <c r="K183" s="63"/>
      <c r="L183" s="63"/>
    </row>
    <row r="184" spans="1:12" s="51" customFormat="1" x14ac:dyDescent="0.2">
      <c r="A184" s="57"/>
      <c r="B184" s="67"/>
      <c r="C184" s="67"/>
      <c r="D184" s="67"/>
      <c r="F184" s="63"/>
      <c r="G184" s="63"/>
      <c r="H184" s="63"/>
      <c r="I184" s="63"/>
      <c r="J184" s="63"/>
      <c r="K184" s="63"/>
      <c r="L184" s="63"/>
    </row>
    <row r="185" spans="1:12" s="51" customFormat="1" x14ac:dyDescent="0.2">
      <c r="A185" s="57"/>
      <c r="B185" s="67"/>
      <c r="C185" s="67"/>
      <c r="D185" s="67"/>
      <c r="F185" s="63"/>
      <c r="G185" s="63"/>
      <c r="H185" s="63"/>
      <c r="I185" s="63"/>
      <c r="J185" s="63"/>
      <c r="K185" s="63"/>
      <c r="L185" s="63"/>
    </row>
    <row r="186" spans="1:12" s="51" customFormat="1" x14ac:dyDescent="0.2">
      <c r="A186" s="57"/>
      <c r="B186" s="67"/>
      <c r="C186" s="67"/>
      <c r="D186" s="67"/>
      <c r="F186" s="63"/>
      <c r="G186" s="63"/>
      <c r="H186" s="63"/>
      <c r="I186" s="63"/>
      <c r="J186" s="63"/>
      <c r="K186" s="63"/>
      <c r="L186" s="63"/>
    </row>
    <row r="187" spans="1:12" s="51" customFormat="1" x14ac:dyDescent="0.2">
      <c r="A187" s="57"/>
      <c r="B187" s="67"/>
      <c r="C187" s="67"/>
      <c r="D187" s="67"/>
      <c r="F187" s="63"/>
      <c r="G187" s="63"/>
      <c r="H187" s="63"/>
      <c r="I187" s="63"/>
      <c r="J187" s="63"/>
      <c r="K187" s="63"/>
      <c r="L187" s="63"/>
    </row>
    <row r="188" spans="1:12" s="51" customFormat="1" x14ac:dyDescent="0.2">
      <c r="A188" s="57"/>
      <c r="B188" s="67"/>
      <c r="C188" s="67"/>
      <c r="D188" s="67"/>
      <c r="F188" s="63"/>
      <c r="G188" s="63"/>
      <c r="H188" s="63"/>
      <c r="I188" s="63"/>
      <c r="J188" s="63"/>
      <c r="K188" s="63"/>
      <c r="L188" s="63"/>
    </row>
    <row r="189" spans="1:12" s="51" customFormat="1" x14ac:dyDescent="0.2">
      <c r="A189" s="57"/>
      <c r="B189" s="67"/>
      <c r="C189" s="67"/>
      <c r="D189" s="67"/>
      <c r="F189" s="63"/>
      <c r="G189" s="63"/>
      <c r="H189" s="63"/>
      <c r="I189" s="63"/>
      <c r="J189" s="63"/>
      <c r="K189" s="63"/>
      <c r="L189" s="63"/>
    </row>
    <row r="190" spans="1:12" s="51" customFormat="1" x14ac:dyDescent="0.2">
      <c r="A190" s="57"/>
      <c r="B190" s="67"/>
      <c r="C190" s="67"/>
      <c r="D190" s="67"/>
      <c r="F190" s="63"/>
      <c r="G190" s="63"/>
      <c r="H190" s="63"/>
      <c r="I190" s="63"/>
      <c r="J190" s="63"/>
      <c r="K190" s="63"/>
      <c r="L190" s="63"/>
    </row>
    <row r="191" spans="1:12" s="51" customFormat="1" x14ac:dyDescent="0.2">
      <c r="A191" s="57"/>
      <c r="B191" s="67"/>
      <c r="C191" s="67"/>
      <c r="D191" s="67"/>
      <c r="F191" s="63"/>
      <c r="G191" s="63"/>
      <c r="H191" s="63"/>
      <c r="I191" s="63"/>
      <c r="J191" s="63"/>
      <c r="K191" s="63"/>
      <c r="L191" s="63"/>
    </row>
    <row r="192" spans="1:12" s="51" customFormat="1" x14ac:dyDescent="0.2">
      <c r="A192" s="57"/>
      <c r="B192" s="67"/>
      <c r="C192" s="67"/>
      <c r="D192" s="67"/>
      <c r="F192" s="63"/>
      <c r="G192" s="63"/>
      <c r="H192" s="63"/>
      <c r="I192" s="63"/>
      <c r="J192" s="63"/>
      <c r="K192" s="63"/>
      <c r="L192" s="63"/>
    </row>
    <row r="193" spans="1:12" s="51" customFormat="1" x14ac:dyDescent="0.2">
      <c r="A193" s="57"/>
      <c r="B193" s="67"/>
      <c r="C193" s="67"/>
      <c r="D193" s="67"/>
      <c r="F193" s="63"/>
      <c r="G193" s="63"/>
      <c r="H193" s="63"/>
      <c r="I193" s="63"/>
      <c r="J193" s="63"/>
      <c r="K193" s="63"/>
      <c r="L193" s="63"/>
    </row>
    <row r="194" spans="1:12" s="51" customFormat="1" x14ac:dyDescent="0.2">
      <c r="A194" s="57"/>
      <c r="B194" s="67"/>
      <c r="C194" s="67"/>
      <c r="D194" s="67"/>
      <c r="F194" s="63"/>
      <c r="G194" s="63"/>
      <c r="H194" s="63"/>
      <c r="I194" s="63"/>
      <c r="J194" s="63"/>
      <c r="K194" s="63"/>
      <c r="L194" s="63"/>
    </row>
    <row r="195" spans="1:12" s="51" customFormat="1" x14ac:dyDescent="0.2">
      <c r="A195" s="57"/>
      <c r="B195" s="67"/>
      <c r="C195" s="67"/>
      <c r="D195" s="67"/>
      <c r="F195" s="63"/>
      <c r="G195" s="63"/>
      <c r="H195" s="63"/>
      <c r="I195" s="63"/>
      <c r="J195" s="63"/>
      <c r="K195" s="63"/>
      <c r="L195" s="63"/>
    </row>
    <row r="196" spans="1:12" s="51" customFormat="1" x14ac:dyDescent="0.2">
      <c r="A196" s="57"/>
      <c r="B196" s="67"/>
      <c r="C196" s="67"/>
      <c r="D196" s="67"/>
      <c r="F196" s="63"/>
      <c r="G196" s="63"/>
      <c r="H196" s="63"/>
      <c r="I196" s="63"/>
      <c r="J196" s="63"/>
      <c r="K196" s="63"/>
      <c r="L196" s="63"/>
    </row>
    <row r="197" spans="1:12" s="51" customFormat="1" x14ac:dyDescent="0.2">
      <c r="A197" s="57"/>
      <c r="B197" s="67"/>
      <c r="C197" s="67"/>
      <c r="D197" s="67"/>
      <c r="F197" s="63"/>
      <c r="G197" s="63"/>
      <c r="H197" s="63"/>
      <c r="I197" s="63"/>
      <c r="J197" s="63"/>
      <c r="K197" s="63"/>
      <c r="L197" s="63"/>
    </row>
    <row r="198" spans="1:12" s="51" customFormat="1" x14ac:dyDescent="0.2">
      <c r="A198" s="57"/>
      <c r="B198" s="67"/>
      <c r="C198" s="67"/>
      <c r="D198" s="67"/>
      <c r="F198" s="63"/>
      <c r="G198" s="63"/>
      <c r="H198" s="63"/>
      <c r="I198" s="63"/>
      <c r="J198" s="63"/>
      <c r="K198" s="63"/>
      <c r="L198" s="63"/>
    </row>
    <row r="199" spans="1:12" s="51" customFormat="1" x14ac:dyDescent="0.2">
      <c r="A199" s="57"/>
      <c r="B199" s="67"/>
      <c r="C199" s="67"/>
      <c r="D199" s="67"/>
      <c r="F199" s="63"/>
      <c r="G199" s="63"/>
      <c r="H199" s="63"/>
      <c r="I199" s="63"/>
      <c r="J199" s="63"/>
      <c r="K199" s="63"/>
      <c r="L199" s="63"/>
    </row>
    <row r="200" spans="1:12" s="51" customFormat="1" x14ac:dyDescent="0.2">
      <c r="A200" s="57"/>
      <c r="B200" s="67"/>
      <c r="C200" s="67"/>
      <c r="D200" s="67"/>
      <c r="F200" s="63"/>
      <c r="G200" s="63"/>
      <c r="H200" s="63"/>
      <c r="I200" s="63"/>
      <c r="J200" s="63"/>
      <c r="K200" s="63"/>
      <c r="L200" s="63"/>
    </row>
    <row r="201" spans="1:12" s="51" customFormat="1" x14ac:dyDescent="0.2">
      <c r="A201" s="57"/>
      <c r="B201" s="67"/>
      <c r="C201" s="67"/>
      <c r="D201" s="67"/>
      <c r="F201" s="63"/>
      <c r="G201" s="63"/>
      <c r="H201" s="63"/>
      <c r="I201" s="63"/>
      <c r="J201" s="63"/>
      <c r="K201" s="63"/>
      <c r="L201" s="63"/>
    </row>
    <row r="202" spans="1:12" s="51" customFormat="1" x14ac:dyDescent="0.2">
      <c r="A202" s="57"/>
      <c r="B202" s="67"/>
      <c r="C202" s="67"/>
      <c r="D202" s="67"/>
      <c r="F202" s="63"/>
      <c r="G202" s="63"/>
      <c r="H202" s="63"/>
      <c r="I202" s="63"/>
      <c r="J202" s="63"/>
      <c r="K202" s="63"/>
      <c r="L202" s="63"/>
    </row>
    <row r="203" spans="1:12" s="51" customFormat="1" x14ac:dyDescent="0.2">
      <c r="A203" s="57"/>
      <c r="B203" s="67"/>
      <c r="C203" s="67"/>
      <c r="D203" s="67"/>
      <c r="F203" s="63"/>
      <c r="G203" s="63"/>
      <c r="H203" s="63"/>
      <c r="I203" s="63"/>
      <c r="J203" s="63"/>
      <c r="K203" s="63"/>
      <c r="L203" s="63"/>
    </row>
    <row r="204" spans="1:12" s="51" customFormat="1" x14ac:dyDescent="0.2">
      <c r="A204" s="57"/>
      <c r="B204" s="67"/>
      <c r="C204" s="67"/>
      <c r="D204" s="67"/>
      <c r="F204" s="63"/>
      <c r="G204" s="63"/>
      <c r="H204" s="63"/>
      <c r="I204" s="63"/>
      <c r="J204" s="63"/>
      <c r="K204" s="63"/>
      <c r="L204" s="63"/>
    </row>
    <row r="205" spans="1:12" s="51" customFormat="1" x14ac:dyDescent="0.2">
      <c r="A205" s="57"/>
      <c r="B205" s="67"/>
      <c r="C205" s="67"/>
      <c r="D205" s="67"/>
      <c r="F205" s="63"/>
      <c r="G205" s="63"/>
      <c r="H205" s="63"/>
      <c r="I205" s="63"/>
      <c r="J205" s="63"/>
      <c r="K205" s="63"/>
      <c r="L205" s="63"/>
    </row>
    <row r="206" spans="1:12" s="51" customFormat="1" x14ac:dyDescent="0.2">
      <c r="A206" s="57"/>
      <c r="B206" s="67"/>
      <c r="C206" s="67"/>
      <c r="D206" s="67"/>
      <c r="F206" s="63"/>
      <c r="G206" s="63"/>
      <c r="H206" s="63"/>
      <c r="I206" s="63"/>
      <c r="J206" s="63"/>
      <c r="K206" s="63"/>
      <c r="L206" s="63"/>
    </row>
    <row r="207" spans="1:12" s="51" customFormat="1" x14ac:dyDescent="0.2">
      <c r="A207" s="57"/>
      <c r="B207" s="67"/>
      <c r="C207" s="67"/>
      <c r="D207" s="67"/>
      <c r="F207" s="63"/>
      <c r="G207" s="63"/>
      <c r="H207" s="63"/>
      <c r="I207" s="63"/>
      <c r="J207" s="63"/>
      <c r="K207" s="63"/>
      <c r="L207" s="63"/>
    </row>
    <row r="208" spans="1:12" s="51" customFormat="1" x14ac:dyDescent="0.2">
      <c r="A208" s="57"/>
      <c r="B208" s="67"/>
      <c r="C208" s="67"/>
      <c r="D208" s="67"/>
      <c r="F208" s="63"/>
      <c r="G208" s="63"/>
      <c r="H208" s="63"/>
      <c r="I208" s="63"/>
      <c r="J208" s="63"/>
      <c r="K208" s="63"/>
      <c r="L208" s="63"/>
    </row>
    <row r="209" spans="1:12" s="51" customFormat="1" x14ac:dyDescent="0.2">
      <c r="A209" s="57"/>
      <c r="B209" s="67"/>
      <c r="C209" s="67"/>
      <c r="D209" s="67"/>
      <c r="F209" s="63"/>
      <c r="G209" s="63"/>
      <c r="H209" s="63"/>
      <c r="I209" s="63"/>
      <c r="J209" s="63"/>
      <c r="K209" s="63"/>
      <c r="L209" s="63"/>
    </row>
    <row r="210" spans="1:12" s="51" customFormat="1" x14ac:dyDescent="0.2">
      <c r="A210" s="57"/>
      <c r="B210" s="67"/>
      <c r="C210" s="67"/>
      <c r="D210" s="67"/>
      <c r="F210" s="63"/>
      <c r="G210" s="63"/>
      <c r="H210" s="63"/>
      <c r="I210" s="63"/>
      <c r="J210" s="63"/>
      <c r="K210" s="63"/>
      <c r="L210" s="63"/>
    </row>
    <row r="211" spans="1:12" s="51" customFormat="1" x14ac:dyDescent="0.2">
      <c r="A211" s="57"/>
      <c r="B211" s="67"/>
      <c r="C211" s="67"/>
      <c r="D211" s="67"/>
      <c r="F211" s="63"/>
      <c r="G211" s="63"/>
      <c r="H211" s="63"/>
      <c r="I211" s="63"/>
      <c r="J211" s="63"/>
      <c r="K211" s="63"/>
      <c r="L211" s="63"/>
    </row>
    <row r="212" spans="1:12" s="51" customFormat="1" x14ac:dyDescent="0.2">
      <c r="A212" s="57"/>
      <c r="B212" s="67"/>
      <c r="C212" s="67"/>
      <c r="D212" s="67"/>
      <c r="F212" s="63"/>
      <c r="G212" s="63"/>
      <c r="H212" s="63"/>
      <c r="I212" s="63"/>
      <c r="J212" s="63"/>
      <c r="K212" s="63"/>
      <c r="L212" s="63"/>
    </row>
    <row r="213" spans="1:12" s="51" customFormat="1" x14ac:dyDescent="0.2">
      <c r="A213" s="57"/>
      <c r="B213" s="67"/>
      <c r="C213" s="67"/>
      <c r="D213" s="67"/>
      <c r="F213" s="63"/>
      <c r="G213" s="63"/>
      <c r="H213" s="63"/>
      <c r="I213" s="63"/>
      <c r="J213" s="63"/>
      <c r="K213" s="63"/>
      <c r="L213" s="63"/>
    </row>
    <row r="214" spans="1:12" s="51" customFormat="1" x14ac:dyDescent="0.2">
      <c r="A214" s="57"/>
      <c r="B214" s="67"/>
      <c r="C214" s="67"/>
      <c r="D214" s="67"/>
      <c r="F214" s="63"/>
      <c r="G214" s="63"/>
      <c r="H214" s="63"/>
      <c r="I214" s="63"/>
      <c r="J214" s="63"/>
      <c r="K214" s="63"/>
      <c r="L214" s="63"/>
    </row>
    <row r="215" spans="1:12" s="51" customFormat="1" x14ac:dyDescent="0.2">
      <c r="A215" s="57"/>
      <c r="B215" s="67"/>
      <c r="C215" s="67"/>
      <c r="D215" s="67"/>
      <c r="F215" s="63"/>
      <c r="G215" s="63"/>
      <c r="H215" s="63"/>
      <c r="I215" s="63"/>
      <c r="J215" s="63"/>
      <c r="K215" s="63"/>
      <c r="L215" s="63"/>
    </row>
    <row r="216" spans="1:12" s="51" customFormat="1" x14ac:dyDescent="0.2">
      <c r="A216" s="57"/>
      <c r="B216" s="67"/>
      <c r="C216" s="67"/>
      <c r="D216" s="67"/>
      <c r="F216" s="63"/>
      <c r="G216" s="63"/>
      <c r="H216" s="63"/>
      <c r="I216" s="63"/>
      <c r="J216" s="63"/>
      <c r="K216" s="63"/>
      <c r="L216" s="63"/>
    </row>
    <row r="217" spans="1:12" s="51" customFormat="1" x14ac:dyDescent="0.2">
      <c r="A217" s="57"/>
      <c r="B217" s="67"/>
      <c r="C217" s="67"/>
      <c r="D217" s="67"/>
      <c r="F217" s="63"/>
      <c r="G217" s="63"/>
      <c r="H217" s="63"/>
      <c r="I217" s="63"/>
      <c r="J217" s="63"/>
      <c r="K217" s="63"/>
      <c r="L217" s="63"/>
    </row>
    <row r="218" spans="1:12" s="51" customFormat="1" x14ac:dyDescent="0.2">
      <c r="A218" s="57"/>
      <c r="B218" s="67"/>
      <c r="C218" s="67"/>
      <c r="D218" s="67"/>
      <c r="F218" s="63"/>
      <c r="G218" s="63"/>
      <c r="H218" s="63"/>
      <c r="I218" s="63"/>
      <c r="J218" s="63"/>
      <c r="K218" s="63"/>
      <c r="L218" s="63"/>
    </row>
    <row r="219" spans="1:12" s="51" customFormat="1" x14ac:dyDescent="0.2">
      <c r="A219" s="57"/>
      <c r="B219" s="67"/>
      <c r="C219" s="67"/>
      <c r="D219" s="67"/>
      <c r="F219" s="63"/>
      <c r="G219" s="63"/>
      <c r="H219" s="63"/>
      <c r="I219" s="63"/>
      <c r="J219" s="63"/>
      <c r="K219" s="63"/>
      <c r="L219" s="63"/>
    </row>
    <row r="220" spans="1:12" s="51" customFormat="1" x14ac:dyDescent="0.2">
      <c r="A220" s="57"/>
      <c r="B220" s="67"/>
      <c r="C220" s="67"/>
      <c r="D220" s="67"/>
      <c r="F220" s="63"/>
      <c r="G220" s="63"/>
      <c r="H220" s="63"/>
      <c r="I220" s="63"/>
      <c r="J220" s="63"/>
      <c r="K220" s="63"/>
      <c r="L220" s="63"/>
    </row>
    <row r="221" spans="1:12" s="51" customFormat="1" x14ac:dyDescent="0.2">
      <c r="A221" s="57"/>
      <c r="B221" s="67"/>
      <c r="C221" s="67"/>
      <c r="D221" s="67"/>
      <c r="F221" s="63"/>
      <c r="G221" s="63"/>
      <c r="H221" s="63"/>
      <c r="I221" s="63"/>
      <c r="J221" s="63"/>
      <c r="K221" s="63"/>
      <c r="L221" s="63"/>
    </row>
    <row r="222" spans="1:12" s="51" customFormat="1" x14ac:dyDescent="0.2">
      <c r="A222" s="57"/>
      <c r="B222" s="67"/>
      <c r="C222" s="67"/>
      <c r="D222" s="67"/>
      <c r="F222" s="63"/>
      <c r="G222" s="63"/>
      <c r="H222" s="63"/>
      <c r="I222" s="63"/>
      <c r="J222" s="63"/>
      <c r="K222" s="63"/>
      <c r="L222" s="63"/>
    </row>
    <row r="223" spans="1:12" s="51" customFormat="1" x14ac:dyDescent="0.2">
      <c r="A223" s="57"/>
      <c r="B223" s="67"/>
      <c r="C223" s="67"/>
      <c r="D223" s="67"/>
      <c r="F223" s="63"/>
      <c r="G223" s="63"/>
      <c r="H223" s="63"/>
      <c r="I223" s="63"/>
      <c r="J223" s="63"/>
      <c r="K223" s="63"/>
      <c r="L223" s="63"/>
    </row>
    <row r="224" spans="1:12" s="51" customFormat="1" x14ac:dyDescent="0.2">
      <c r="A224" s="57"/>
      <c r="B224" s="67"/>
      <c r="C224" s="67"/>
      <c r="D224" s="67"/>
      <c r="F224" s="63"/>
      <c r="G224" s="63"/>
      <c r="H224" s="63"/>
      <c r="I224" s="63"/>
      <c r="J224" s="63"/>
      <c r="K224" s="63"/>
      <c r="L224" s="63"/>
    </row>
    <row r="225" spans="1:12" s="51" customFormat="1" x14ac:dyDescent="0.2">
      <c r="A225" s="57"/>
      <c r="B225" s="67"/>
      <c r="C225" s="67"/>
      <c r="D225" s="67"/>
      <c r="F225" s="63"/>
      <c r="G225" s="63"/>
      <c r="H225" s="63"/>
      <c r="I225" s="63"/>
      <c r="J225" s="63"/>
      <c r="K225" s="63"/>
      <c r="L225" s="63"/>
    </row>
    <row r="226" spans="1:12" s="51" customFormat="1" x14ac:dyDescent="0.2">
      <c r="A226" s="57"/>
      <c r="B226" s="67"/>
      <c r="C226" s="67"/>
      <c r="D226" s="67"/>
      <c r="F226" s="63"/>
      <c r="G226" s="63"/>
      <c r="H226" s="63"/>
      <c r="I226" s="63"/>
      <c r="J226" s="63"/>
      <c r="K226" s="63"/>
      <c r="L226" s="63"/>
    </row>
    <row r="227" spans="1:12" s="51" customFormat="1" x14ac:dyDescent="0.2">
      <c r="A227" s="57"/>
      <c r="B227" s="67"/>
      <c r="C227" s="67"/>
      <c r="D227" s="67"/>
      <c r="F227" s="63"/>
      <c r="G227" s="63"/>
      <c r="H227" s="63"/>
      <c r="I227" s="63"/>
      <c r="J227" s="63"/>
      <c r="K227" s="63"/>
      <c r="L227" s="63"/>
    </row>
    <row r="228" spans="1:12" s="51" customFormat="1" x14ac:dyDescent="0.2">
      <c r="A228" s="57"/>
      <c r="B228" s="67"/>
      <c r="C228" s="67"/>
      <c r="D228" s="67"/>
      <c r="F228" s="63"/>
      <c r="G228" s="63"/>
      <c r="H228" s="63"/>
      <c r="I228" s="63"/>
      <c r="J228" s="63"/>
      <c r="K228" s="63"/>
      <c r="L228" s="63"/>
    </row>
    <row r="229" spans="1:12" s="51" customFormat="1" x14ac:dyDescent="0.2">
      <c r="A229" s="57"/>
      <c r="B229" s="67"/>
      <c r="C229" s="67"/>
      <c r="D229" s="67"/>
      <c r="F229" s="63"/>
      <c r="G229" s="63"/>
      <c r="H229" s="63"/>
      <c r="I229" s="63"/>
      <c r="J229" s="63"/>
      <c r="K229" s="63"/>
      <c r="L229" s="63"/>
    </row>
    <row r="230" spans="1:12" s="51" customFormat="1" x14ac:dyDescent="0.2">
      <c r="A230" s="57"/>
      <c r="B230" s="67"/>
      <c r="C230" s="67"/>
      <c r="D230" s="67"/>
      <c r="F230" s="63"/>
      <c r="G230" s="63"/>
      <c r="H230" s="63"/>
      <c r="I230" s="63"/>
      <c r="J230" s="63"/>
      <c r="K230" s="63"/>
      <c r="L230" s="63"/>
    </row>
    <row r="231" spans="1:12" s="51" customFormat="1" x14ac:dyDescent="0.2">
      <c r="A231" s="57"/>
      <c r="B231" s="67"/>
      <c r="C231" s="67"/>
      <c r="D231" s="67"/>
      <c r="F231" s="63"/>
      <c r="G231" s="63"/>
      <c r="H231" s="63"/>
      <c r="I231" s="63"/>
      <c r="J231" s="63"/>
      <c r="K231" s="63"/>
      <c r="L231" s="63"/>
    </row>
    <row r="232" spans="1:12" s="51" customFormat="1" x14ac:dyDescent="0.2">
      <c r="A232" s="57"/>
      <c r="B232" s="67"/>
      <c r="C232" s="67"/>
      <c r="D232" s="67"/>
      <c r="F232" s="63"/>
      <c r="G232" s="63"/>
      <c r="H232" s="63"/>
      <c r="I232" s="63"/>
      <c r="J232" s="63"/>
      <c r="K232" s="63"/>
      <c r="L232" s="63"/>
    </row>
    <row r="233" spans="1:12" s="51" customFormat="1" x14ac:dyDescent="0.2">
      <c r="A233" s="57"/>
      <c r="B233" s="67"/>
      <c r="C233" s="67"/>
      <c r="D233" s="67"/>
      <c r="F233" s="63"/>
      <c r="G233" s="63"/>
      <c r="H233" s="63"/>
      <c r="I233" s="63"/>
      <c r="J233" s="63"/>
      <c r="K233" s="63"/>
      <c r="L233" s="63"/>
    </row>
    <row r="234" spans="1:12" s="51" customFormat="1" x14ac:dyDescent="0.2">
      <c r="A234" s="57"/>
      <c r="B234" s="67"/>
      <c r="C234" s="67"/>
      <c r="D234" s="67"/>
      <c r="F234" s="63"/>
      <c r="G234" s="63"/>
      <c r="H234" s="63"/>
      <c r="I234" s="63"/>
      <c r="J234" s="63"/>
      <c r="K234" s="63"/>
      <c r="L234" s="63"/>
    </row>
    <row r="235" spans="1:12" s="51" customFormat="1" x14ac:dyDescent="0.2">
      <c r="A235" s="57"/>
      <c r="B235" s="67"/>
      <c r="C235" s="67"/>
      <c r="D235" s="67"/>
      <c r="F235" s="63"/>
      <c r="G235" s="63"/>
      <c r="H235" s="63"/>
      <c r="I235" s="63"/>
      <c r="J235" s="63"/>
      <c r="K235" s="63"/>
      <c r="L235" s="63"/>
    </row>
    <row r="236" spans="1:12" s="51" customFormat="1" x14ac:dyDescent="0.2">
      <c r="A236" s="57"/>
      <c r="B236" s="67"/>
      <c r="C236" s="67"/>
      <c r="D236" s="67"/>
      <c r="F236" s="63"/>
      <c r="G236" s="63"/>
      <c r="H236" s="63"/>
      <c r="I236" s="63"/>
      <c r="J236" s="63"/>
      <c r="K236" s="63"/>
      <c r="L236" s="63"/>
    </row>
    <row r="237" spans="1:12" s="51" customFormat="1" x14ac:dyDescent="0.2">
      <c r="A237" s="57"/>
      <c r="B237" s="67"/>
      <c r="C237" s="67"/>
      <c r="D237" s="67"/>
      <c r="F237" s="63"/>
      <c r="G237" s="63"/>
      <c r="H237" s="63"/>
      <c r="I237" s="63"/>
      <c r="J237" s="63"/>
      <c r="K237" s="63"/>
      <c r="L237" s="63"/>
    </row>
    <row r="238" spans="1:12" s="51" customFormat="1" x14ac:dyDescent="0.2">
      <c r="A238" s="57"/>
      <c r="B238" s="67"/>
      <c r="C238" s="67"/>
      <c r="D238" s="67"/>
      <c r="F238" s="63"/>
      <c r="G238" s="63"/>
      <c r="H238" s="63"/>
      <c r="I238" s="63"/>
      <c r="J238" s="63"/>
      <c r="K238" s="63"/>
      <c r="L238" s="63"/>
    </row>
    <row r="239" spans="1:12" s="51" customFormat="1" x14ac:dyDescent="0.2">
      <c r="A239" s="57"/>
      <c r="B239" s="67"/>
      <c r="C239" s="67"/>
      <c r="D239" s="67"/>
      <c r="F239" s="63"/>
      <c r="G239" s="63"/>
      <c r="H239" s="63"/>
      <c r="I239" s="63"/>
      <c r="J239" s="63"/>
      <c r="K239" s="63"/>
      <c r="L239" s="63"/>
    </row>
    <row r="240" spans="1:12" s="51" customFormat="1" x14ac:dyDescent="0.2">
      <c r="A240" s="57"/>
      <c r="B240" s="67"/>
      <c r="C240" s="67"/>
      <c r="D240" s="67"/>
      <c r="F240" s="63"/>
      <c r="G240" s="63"/>
      <c r="H240" s="63"/>
      <c r="I240" s="63"/>
      <c r="J240" s="63"/>
      <c r="K240" s="63"/>
      <c r="L240" s="63"/>
    </row>
    <row r="241" spans="1:12" s="51" customFormat="1" x14ac:dyDescent="0.2">
      <c r="A241" s="57"/>
      <c r="B241" s="67"/>
      <c r="C241" s="67"/>
      <c r="D241" s="67"/>
      <c r="F241" s="63"/>
      <c r="G241" s="63"/>
      <c r="H241" s="63"/>
      <c r="I241" s="63"/>
      <c r="J241" s="63"/>
      <c r="K241" s="63"/>
      <c r="L241" s="63"/>
    </row>
    <row r="242" spans="1:12" s="51" customFormat="1" x14ac:dyDescent="0.2">
      <c r="A242" s="57"/>
      <c r="B242" s="67"/>
      <c r="C242" s="67"/>
      <c r="D242" s="67"/>
      <c r="F242" s="63"/>
      <c r="G242" s="63"/>
      <c r="H242" s="63"/>
      <c r="I242" s="63"/>
      <c r="J242" s="63"/>
      <c r="K242" s="63"/>
      <c r="L242" s="63"/>
    </row>
    <row r="243" spans="1:12" s="51" customFormat="1" x14ac:dyDescent="0.2">
      <c r="A243" s="57"/>
      <c r="B243" s="67"/>
      <c r="C243" s="67"/>
      <c r="D243" s="67"/>
      <c r="F243" s="63"/>
      <c r="G243" s="63"/>
      <c r="H243" s="63"/>
      <c r="I243" s="63"/>
      <c r="J243" s="63"/>
      <c r="K243" s="63"/>
      <c r="L243" s="63"/>
    </row>
    <row r="244" spans="1:12" s="51" customFormat="1" x14ac:dyDescent="0.2">
      <c r="A244" s="57"/>
      <c r="B244" s="67"/>
      <c r="C244" s="67"/>
      <c r="D244" s="67"/>
      <c r="F244" s="63"/>
      <c r="G244" s="63"/>
      <c r="H244" s="63"/>
      <c r="I244" s="63"/>
      <c r="J244" s="63"/>
      <c r="K244" s="63"/>
      <c r="L244" s="63"/>
    </row>
    <row r="245" spans="1:12" s="51" customFormat="1" x14ac:dyDescent="0.2">
      <c r="A245" s="57"/>
      <c r="B245" s="67"/>
      <c r="C245" s="67"/>
      <c r="D245" s="67"/>
      <c r="F245" s="63"/>
      <c r="G245" s="63"/>
      <c r="H245" s="63"/>
      <c r="I245" s="63"/>
      <c r="J245" s="63"/>
      <c r="K245" s="63"/>
      <c r="L245" s="63"/>
    </row>
    <row r="246" spans="1:12" s="51" customFormat="1" x14ac:dyDescent="0.2">
      <c r="A246" s="57"/>
      <c r="B246" s="67"/>
      <c r="C246" s="67"/>
      <c r="D246" s="67"/>
      <c r="F246" s="63"/>
      <c r="G246" s="63"/>
      <c r="H246" s="63"/>
      <c r="I246" s="63"/>
      <c r="J246" s="63"/>
      <c r="K246" s="63"/>
      <c r="L246" s="63"/>
    </row>
    <row r="247" spans="1:12" s="51" customFormat="1" x14ac:dyDescent="0.2">
      <c r="A247" s="57"/>
      <c r="B247" s="67"/>
      <c r="C247" s="67"/>
      <c r="D247" s="67"/>
      <c r="F247" s="63"/>
      <c r="G247" s="63"/>
      <c r="H247" s="63"/>
      <c r="I247" s="63"/>
      <c r="J247" s="63"/>
      <c r="K247" s="63"/>
      <c r="L247" s="63"/>
    </row>
    <row r="248" spans="1:12" s="51" customFormat="1" x14ac:dyDescent="0.2">
      <c r="A248" s="57"/>
      <c r="B248" s="67"/>
      <c r="C248" s="67"/>
      <c r="D248" s="67"/>
      <c r="F248" s="63"/>
      <c r="G248" s="63"/>
      <c r="H248" s="63"/>
      <c r="I248" s="63"/>
      <c r="J248" s="63"/>
      <c r="K248" s="63"/>
      <c r="L248" s="63"/>
    </row>
    <row r="249" spans="1:12" s="51" customFormat="1" x14ac:dyDescent="0.2">
      <c r="A249" s="57"/>
      <c r="B249" s="67"/>
      <c r="C249" s="67"/>
      <c r="D249" s="67"/>
      <c r="F249" s="63"/>
      <c r="G249" s="63"/>
      <c r="H249" s="63"/>
      <c r="I249" s="63"/>
      <c r="J249" s="63"/>
      <c r="K249" s="63"/>
      <c r="L249" s="63"/>
    </row>
    <row r="250" spans="1:12" s="51" customFormat="1" x14ac:dyDescent="0.2">
      <c r="A250" s="57"/>
      <c r="B250" s="67"/>
      <c r="C250" s="67"/>
      <c r="D250" s="67"/>
      <c r="F250" s="63"/>
      <c r="G250" s="63"/>
      <c r="H250" s="63"/>
      <c r="I250" s="63"/>
      <c r="J250" s="63"/>
      <c r="K250" s="63"/>
      <c r="L250" s="63"/>
    </row>
    <row r="251" spans="1:12" s="51" customFormat="1" x14ac:dyDescent="0.2">
      <c r="A251" s="57"/>
      <c r="B251" s="67"/>
      <c r="C251" s="67"/>
      <c r="D251" s="67"/>
      <c r="F251" s="63"/>
      <c r="G251" s="63"/>
      <c r="H251" s="63"/>
      <c r="I251" s="63"/>
      <c r="J251" s="63"/>
      <c r="K251" s="63"/>
      <c r="L251" s="63"/>
    </row>
    <row r="252" spans="1:12" s="51" customFormat="1" x14ac:dyDescent="0.2">
      <c r="A252" s="57"/>
      <c r="B252" s="67"/>
      <c r="C252" s="67"/>
      <c r="D252" s="67"/>
      <c r="F252" s="63"/>
      <c r="G252" s="63"/>
      <c r="H252" s="63"/>
      <c r="I252" s="63"/>
      <c r="J252" s="63"/>
      <c r="K252" s="63"/>
      <c r="L252" s="63"/>
    </row>
    <row r="253" spans="1:12" s="51" customFormat="1" x14ac:dyDescent="0.2">
      <c r="A253" s="57"/>
      <c r="B253" s="67"/>
      <c r="C253" s="67"/>
      <c r="D253" s="67"/>
      <c r="F253" s="63"/>
      <c r="G253" s="63"/>
      <c r="H253" s="63"/>
      <c r="I253" s="63"/>
      <c r="J253" s="63"/>
      <c r="K253" s="63"/>
      <c r="L253" s="63"/>
    </row>
    <row r="254" spans="1:12" s="51" customFormat="1" x14ac:dyDescent="0.2">
      <c r="A254" s="57"/>
      <c r="B254" s="67"/>
      <c r="C254" s="67"/>
      <c r="D254" s="67"/>
      <c r="F254" s="63"/>
      <c r="G254" s="63"/>
      <c r="H254" s="63"/>
      <c r="I254" s="63"/>
      <c r="J254" s="63"/>
      <c r="K254" s="63"/>
      <c r="L254" s="63"/>
    </row>
    <row r="255" spans="1:12" s="51" customFormat="1" x14ac:dyDescent="0.2">
      <c r="A255" s="57"/>
      <c r="B255" s="67"/>
      <c r="C255" s="67"/>
      <c r="D255" s="67"/>
      <c r="F255" s="63"/>
      <c r="G255" s="63"/>
      <c r="H255" s="63"/>
      <c r="I255" s="63"/>
      <c r="J255" s="63"/>
      <c r="K255" s="63"/>
      <c r="L255" s="63"/>
    </row>
    <row r="256" spans="1:12" s="51" customFormat="1" x14ac:dyDescent="0.2">
      <c r="A256" s="57"/>
      <c r="B256" s="67"/>
      <c r="C256" s="67"/>
      <c r="D256" s="67"/>
      <c r="F256" s="63"/>
      <c r="G256" s="63"/>
      <c r="H256" s="63"/>
      <c r="I256" s="63"/>
      <c r="J256" s="63"/>
      <c r="K256" s="63"/>
      <c r="L256" s="63"/>
    </row>
    <row r="257" spans="1:12" s="51" customFormat="1" x14ac:dyDescent="0.2">
      <c r="A257" s="57"/>
      <c r="B257" s="67"/>
      <c r="C257" s="67"/>
      <c r="D257" s="67"/>
      <c r="F257" s="63"/>
      <c r="G257" s="63"/>
      <c r="H257" s="63"/>
      <c r="I257" s="63"/>
      <c r="J257" s="63"/>
      <c r="K257" s="63"/>
      <c r="L257" s="63"/>
    </row>
    <row r="258" spans="1:12" s="51" customFormat="1" x14ac:dyDescent="0.2">
      <c r="A258" s="57"/>
      <c r="B258" s="67"/>
      <c r="C258" s="67"/>
      <c r="D258" s="67"/>
      <c r="F258" s="63"/>
      <c r="G258" s="63"/>
      <c r="H258" s="63"/>
      <c r="I258" s="63"/>
      <c r="J258" s="63"/>
      <c r="K258" s="63"/>
      <c r="L258" s="63"/>
    </row>
    <row r="259" spans="1:12" s="51" customFormat="1" x14ac:dyDescent="0.2">
      <c r="A259" s="57"/>
      <c r="B259" s="67"/>
      <c r="C259" s="67"/>
      <c r="D259" s="67"/>
      <c r="F259" s="63"/>
      <c r="G259" s="63"/>
      <c r="H259" s="63"/>
      <c r="I259" s="63"/>
      <c r="J259" s="63"/>
      <c r="K259" s="63"/>
      <c r="L259" s="63"/>
    </row>
  </sheetData>
  <conditionalFormatting sqref="B67">
    <cfRule type="cellIs" dxfId="1" priority="1" operator="equal">
      <formula>XBJ67</formula>
    </cfRule>
  </conditionalFormatting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R260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55" sqref="A55:XFD55"/>
    </sheetView>
  </sheetViews>
  <sheetFormatPr defaultColWidth="9.140625" defaultRowHeight="12.75" x14ac:dyDescent="0.2"/>
  <cols>
    <col min="1" max="1" width="11.7109375" style="4" bestFit="1" customWidth="1"/>
    <col min="2" max="2" width="52.140625" style="5" customWidth="1"/>
    <col min="3" max="3" width="7.42578125" style="5" customWidth="1"/>
    <col min="4" max="4" width="8.7109375" style="5" customWidth="1"/>
    <col min="5" max="5" width="6" style="8" bestFit="1" customWidth="1"/>
    <col min="6" max="6" width="14.5703125" style="4" bestFit="1" customWidth="1"/>
    <col min="7" max="7" width="25.5703125" style="4" bestFit="1" customWidth="1"/>
    <col min="8" max="8" width="15" style="4" bestFit="1" customWidth="1"/>
    <col min="9" max="9" width="7.140625" style="4" customWidth="1"/>
    <col min="10" max="10" width="14.5703125" style="4" bestFit="1" customWidth="1"/>
    <col min="11" max="11" width="15.28515625" style="4" customWidth="1"/>
    <col min="12" max="12" width="16.5703125" style="4" bestFit="1" customWidth="1"/>
    <col min="13" max="16384" width="9.140625" style="4"/>
  </cols>
  <sheetData>
    <row r="1" spans="1:18" x14ac:dyDescent="0.2">
      <c r="E1" s="9"/>
      <c r="G1" s="26" t="s">
        <v>91</v>
      </c>
      <c r="H1" s="27">
        <v>400412751.95484561</v>
      </c>
      <c r="K1" s="26" t="s">
        <v>100</v>
      </c>
      <c r="L1" s="27">
        <v>83997997.228791848</v>
      </c>
    </row>
    <row r="2" spans="1:18" s="14" customFormat="1" ht="51" x14ac:dyDescent="0.2">
      <c r="A2" s="1" t="s">
        <v>75</v>
      </c>
      <c r="B2" s="2" t="s">
        <v>76</v>
      </c>
      <c r="C2" s="2" t="s">
        <v>74</v>
      </c>
      <c r="D2" s="2" t="s">
        <v>84</v>
      </c>
      <c r="E2" s="10" t="s">
        <v>77</v>
      </c>
      <c r="F2" s="38" t="s">
        <v>85</v>
      </c>
      <c r="G2" s="2" t="s">
        <v>86</v>
      </c>
      <c r="H2" s="12" t="s">
        <v>87</v>
      </c>
      <c r="I2" s="13"/>
      <c r="J2" s="2" t="s">
        <v>88</v>
      </c>
      <c r="K2" s="2" t="s">
        <v>89</v>
      </c>
      <c r="L2" s="12" t="s">
        <v>90</v>
      </c>
    </row>
    <row r="3" spans="1:18" x14ac:dyDescent="0.2">
      <c r="A3" s="15"/>
      <c r="C3" s="36"/>
      <c r="E3" s="16"/>
      <c r="F3" s="34"/>
      <c r="G3" s="18"/>
      <c r="H3" s="34"/>
      <c r="I3" s="34"/>
      <c r="J3" s="34"/>
      <c r="K3" s="18"/>
      <c r="L3" s="19"/>
    </row>
    <row r="4" spans="1:18" s="42" customFormat="1" x14ac:dyDescent="0.2">
      <c r="A4" s="39"/>
      <c r="B4" s="47" t="s">
        <v>119</v>
      </c>
      <c r="C4" s="41"/>
      <c r="D4" s="40"/>
      <c r="E4" s="43"/>
      <c r="F4" s="44"/>
      <c r="G4" s="45"/>
      <c r="H4" s="44"/>
      <c r="I4" s="44"/>
      <c r="J4" s="44"/>
      <c r="K4" s="45"/>
      <c r="L4" s="46"/>
    </row>
    <row r="5" spans="1:18" x14ac:dyDescent="0.2">
      <c r="A5" s="48" t="s">
        <v>104</v>
      </c>
      <c r="B5" s="5" t="s">
        <v>134</v>
      </c>
      <c r="C5" s="36" t="s">
        <v>149</v>
      </c>
      <c r="D5" s="5">
        <v>1</v>
      </c>
      <c r="E5" s="16">
        <v>1</v>
      </c>
      <c r="F5" s="34">
        <v>7688360.4900000002</v>
      </c>
      <c r="G5" s="18">
        <f t="shared" ref="G5:G36" si="0">IF($E5=1,F5/$F$56,0)</f>
        <v>2.1523282317311192E-2</v>
      </c>
      <c r="H5" s="17">
        <f t="shared" ref="H5:H36" si="1">IF($E5=1,ROUND(G5*($H$59+$H$60),0),0)</f>
        <v>7513970</v>
      </c>
      <c r="I5" s="17"/>
      <c r="J5" s="17">
        <v>3135063.6655907151</v>
      </c>
      <c r="K5" s="18">
        <f t="shared" ref="K5:K36" si="2">IF($E5=1,J5/$J$56,0)</f>
        <v>1.9302088062468973E-2</v>
      </c>
      <c r="L5" s="19">
        <f t="shared" ref="L5:L36" si="3">IF($E5=1,ROUND(K5*($L$59+$L$60),0),0)</f>
        <v>1387805</v>
      </c>
    </row>
    <row r="6" spans="1:18" x14ac:dyDescent="0.2">
      <c r="A6" s="15" t="s">
        <v>28</v>
      </c>
      <c r="B6" s="5" t="s">
        <v>131</v>
      </c>
      <c r="C6" s="36" t="s">
        <v>149</v>
      </c>
      <c r="D6" s="5">
        <v>1</v>
      </c>
      <c r="E6" s="16">
        <v>1</v>
      </c>
      <c r="F6" s="34">
        <v>6002903.3799999999</v>
      </c>
      <c r="G6" s="18">
        <f t="shared" si="0"/>
        <v>1.6804907150143475E-2</v>
      </c>
      <c r="H6" s="34">
        <f t="shared" si="1"/>
        <v>5866743</v>
      </c>
      <c r="I6" s="17"/>
      <c r="J6" s="34">
        <v>4343618.0575341601</v>
      </c>
      <c r="K6" s="18">
        <f t="shared" si="2"/>
        <v>2.6742965119484204E-2</v>
      </c>
      <c r="L6" s="19">
        <f t="shared" si="3"/>
        <v>1922798</v>
      </c>
      <c r="Q6" s="48"/>
    </row>
    <row r="7" spans="1:18" x14ac:dyDescent="0.2">
      <c r="A7" s="15" t="s">
        <v>14</v>
      </c>
      <c r="B7" s="5" t="s">
        <v>58</v>
      </c>
      <c r="C7" s="36" t="s">
        <v>149</v>
      </c>
      <c r="D7" s="5">
        <v>1</v>
      </c>
      <c r="E7" s="16">
        <v>1</v>
      </c>
      <c r="F7" s="34">
        <v>552643.69999999995</v>
      </c>
      <c r="G7" s="18">
        <f t="shared" si="0"/>
        <v>1.5471057049750057E-3</v>
      </c>
      <c r="H7" s="34">
        <f t="shared" si="1"/>
        <v>540108</v>
      </c>
      <c r="I7" s="17"/>
      <c r="J7" s="34">
        <v>1451353.9580720458</v>
      </c>
      <c r="K7" s="18">
        <f t="shared" si="2"/>
        <v>8.9357553455747911E-3</v>
      </c>
      <c r="L7" s="19">
        <f t="shared" si="3"/>
        <v>642474</v>
      </c>
      <c r="M7" s="57"/>
      <c r="N7" s="57"/>
      <c r="O7" s="57"/>
      <c r="P7" s="57"/>
      <c r="Q7" s="48"/>
      <c r="R7" s="57"/>
    </row>
    <row r="8" spans="1:18" x14ac:dyDescent="0.2">
      <c r="A8" s="35" t="s">
        <v>114</v>
      </c>
      <c r="B8" s="5" t="s">
        <v>115</v>
      </c>
      <c r="C8" s="36" t="s">
        <v>149</v>
      </c>
      <c r="D8" s="5">
        <v>1</v>
      </c>
      <c r="E8" s="16">
        <v>1</v>
      </c>
      <c r="F8" s="34">
        <v>668904.06999999995</v>
      </c>
      <c r="G8" s="18">
        <f t="shared" si="0"/>
        <v>1.8725723332736817E-3</v>
      </c>
      <c r="H8" s="34">
        <f t="shared" si="1"/>
        <v>653732</v>
      </c>
      <c r="I8" s="17"/>
      <c r="J8" s="34">
        <v>1740546.9940334451</v>
      </c>
      <c r="K8" s="18">
        <f t="shared" si="2"/>
        <v>1.0716270844652513E-2</v>
      </c>
      <c r="L8" s="19">
        <f t="shared" si="3"/>
        <v>770491</v>
      </c>
      <c r="Q8" s="48"/>
    </row>
    <row r="9" spans="1:18" x14ac:dyDescent="0.2">
      <c r="A9" s="54" t="s">
        <v>43</v>
      </c>
      <c r="B9" s="5" t="s">
        <v>83</v>
      </c>
      <c r="C9" s="36" t="s">
        <v>121</v>
      </c>
      <c r="D9" s="5">
        <v>1</v>
      </c>
      <c r="E9" s="16">
        <v>1</v>
      </c>
      <c r="F9" s="34">
        <v>0</v>
      </c>
      <c r="G9" s="18">
        <f t="shared" si="0"/>
        <v>0</v>
      </c>
      <c r="H9" s="34">
        <f t="shared" si="1"/>
        <v>0</v>
      </c>
      <c r="I9" s="18"/>
      <c r="J9" s="34">
        <v>0</v>
      </c>
      <c r="K9" s="18">
        <f t="shared" si="2"/>
        <v>0</v>
      </c>
      <c r="L9" s="19">
        <f t="shared" si="3"/>
        <v>0</v>
      </c>
      <c r="Q9" s="48"/>
    </row>
    <row r="10" spans="1:18" s="20" customFormat="1" x14ac:dyDescent="0.2">
      <c r="A10" s="64" t="s">
        <v>139</v>
      </c>
      <c r="B10" s="5" t="s">
        <v>147</v>
      </c>
      <c r="C10" s="36" t="s">
        <v>121</v>
      </c>
      <c r="D10" s="5">
        <v>1</v>
      </c>
      <c r="E10" s="16">
        <v>1</v>
      </c>
      <c r="F10" s="34">
        <v>5787817.0700000003</v>
      </c>
      <c r="G10" s="18">
        <f t="shared" si="0"/>
        <v>1.6202780938873857E-2</v>
      </c>
      <c r="H10" s="34">
        <f t="shared" si="1"/>
        <v>5656535</v>
      </c>
      <c r="I10" s="34"/>
      <c r="J10" s="34">
        <v>0</v>
      </c>
      <c r="K10" s="18">
        <f t="shared" si="2"/>
        <v>0</v>
      </c>
      <c r="L10" s="19">
        <f t="shared" si="3"/>
        <v>0</v>
      </c>
      <c r="M10" s="48"/>
      <c r="N10" s="48"/>
      <c r="O10" s="48"/>
      <c r="P10" s="48"/>
      <c r="Q10" s="48"/>
      <c r="R10" s="48"/>
    </row>
    <row r="11" spans="1:18" s="20" customFormat="1" x14ac:dyDescent="0.2">
      <c r="A11" s="57" t="s">
        <v>105</v>
      </c>
      <c r="B11" s="5" t="s">
        <v>108</v>
      </c>
      <c r="C11" s="36" t="s">
        <v>149</v>
      </c>
      <c r="D11" s="5">
        <v>1</v>
      </c>
      <c r="E11" s="16">
        <v>1</v>
      </c>
      <c r="F11" s="34">
        <v>1354504.02</v>
      </c>
      <c r="G11" s="18">
        <f t="shared" si="0"/>
        <v>3.7918841683232422E-3</v>
      </c>
      <c r="H11" s="34">
        <f t="shared" si="1"/>
        <v>1323781</v>
      </c>
      <c r="I11" s="17"/>
      <c r="J11" s="34">
        <v>797670.39084005693</v>
      </c>
      <c r="K11" s="18">
        <f t="shared" si="2"/>
        <v>4.9111296519452801E-3</v>
      </c>
      <c r="L11" s="19">
        <f t="shared" si="3"/>
        <v>353106</v>
      </c>
      <c r="M11" s="48"/>
      <c r="N11" s="48"/>
      <c r="O11" s="48"/>
      <c r="P11" s="48"/>
      <c r="Q11" s="48"/>
      <c r="R11" s="48"/>
    </row>
    <row r="12" spans="1:18" s="57" customFormat="1" x14ac:dyDescent="0.2">
      <c r="A12" s="57" t="s">
        <v>17</v>
      </c>
      <c r="B12" s="5" t="s">
        <v>79</v>
      </c>
      <c r="C12" s="36" t="s">
        <v>149</v>
      </c>
      <c r="D12" s="5">
        <v>1</v>
      </c>
      <c r="E12" s="56">
        <v>1</v>
      </c>
      <c r="F12" s="34">
        <v>3033120.5300000003</v>
      </c>
      <c r="G12" s="18">
        <f t="shared" si="0"/>
        <v>8.4911093274741278E-3</v>
      </c>
      <c r="H12" s="34">
        <f t="shared" si="1"/>
        <v>2964322</v>
      </c>
      <c r="I12" s="34"/>
      <c r="J12" s="34">
        <v>3861955.6730808276</v>
      </c>
      <c r="K12" s="18">
        <f t="shared" si="2"/>
        <v>2.377744647208371E-2</v>
      </c>
      <c r="L12" s="19">
        <f t="shared" si="3"/>
        <v>1709579</v>
      </c>
      <c r="M12" s="63"/>
      <c r="N12" s="63"/>
      <c r="O12" s="63"/>
      <c r="P12" s="63"/>
      <c r="Q12" s="63"/>
      <c r="R12" s="63"/>
    </row>
    <row r="13" spans="1:18" x14ac:dyDescent="0.2">
      <c r="A13" s="53" t="s">
        <v>18</v>
      </c>
      <c r="B13" s="5" t="s">
        <v>59</v>
      </c>
      <c r="C13" s="36" t="s">
        <v>149</v>
      </c>
      <c r="D13" s="5">
        <v>1</v>
      </c>
      <c r="E13" s="16">
        <v>1</v>
      </c>
      <c r="F13" s="34">
        <v>1278507.96</v>
      </c>
      <c r="G13" s="18">
        <f t="shared" si="0"/>
        <v>3.5791359944426335E-3</v>
      </c>
      <c r="H13" s="34">
        <f t="shared" si="1"/>
        <v>1249508</v>
      </c>
      <c r="I13" s="34"/>
      <c r="J13" s="34">
        <v>1725008.8166738364</v>
      </c>
      <c r="K13" s="18">
        <f t="shared" si="2"/>
        <v>1.0620604759457105E-2</v>
      </c>
      <c r="L13" s="19">
        <f t="shared" si="3"/>
        <v>763613</v>
      </c>
      <c r="Q13" s="48"/>
    </row>
    <row r="14" spans="1:18" x14ac:dyDescent="0.2">
      <c r="A14" s="53" t="s">
        <v>19</v>
      </c>
      <c r="B14" s="5" t="s">
        <v>60</v>
      </c>
      <c r="C14" s="36" t="s">
        <v>149</v>
      </c>
      <c r="D14" s="5">
        <v>1</v>
      </c>
      <c r="E14" s="16">
        <v>1</v>
      </c>
      <c r="F14" s="34">
        <v>321814.42</v>
      </c>
      <c r="G14" s="18">
        <f t="shared" si="0"/>
        <v>9.0090762841451481E-4</v>
      </c>
      <c r="H14" s="34">
        <f t="shared" si="1"/>
        <v>314515</v>
      </c>
      <c r="I14" s="17"/>
      <c r="J14" s="34">
        <v>967162.21887708851</v>
      </c>
      <c r="K14" s="18">
        <f t="shared" si="2"/>
        <v>5.9546638635617453E-3</v>
      </c>
      <c r="L14" s="19">
        <f t="shared" si="3"/>
        <v>428136</v>
      </c>
      <c r="Q14" s="48"/>
    </row>
    <row r="15" spans="1:18" x14ac:dyDescent="0.2">
      <c r="A15" s="57" t="s">
        <v>103</v>
      </c>
      <c r="B15" s="5" t="s">
        <v>135</v>
      </c>
      <c r="C15" s="36" t="s">
        <v>149</v>
      </c>
      <c r="D15" s="5">
        <v>1</v>
      </c>
      <c r="E15" s="16">
        <v>1</v>
      </c>
      <c r="F15" s="34">
        <v>2583173.5200000005</v>
      </c>
      <c r="G15" s="18">
        <f t="shared" si="0"/>
        <v>7.2314992276802719E-3</v>
      </c>
      <c r="H15" s="34">
        <f t="shared" si="1"/>
        <v>2524581</v>
      </c>
      <c r="I15" s="17"/>
      <c r="J15" s="34">
        <v>2803878.3027218706</v>
      </c>
      <c r="K15" s="18">
        <f t="shared" si="2"/>
        <v>1.7263032489449E-2</v>
      </c>
      <c r="L15" s="19">
        <f t="shared" si="3"/>
        <v>1241198</v>
      </c>
      <c r="Q15" s="48"/>
    </row>
    <row r="16" spans="1:18" x14ac:dyDescent="0.2">
      <c r="A16" s="53" t="s">
        <v>16</v>
      </c>
      <c r="B16" s="5" t="s">
        <v>129</v>
      </c>
      <c r="C16" s="36" t="s">
        <v>149</v>
      </c>
      <c r="D16" s="5">
        <v>1</v>
      </c>
      <c r="E16" s="16">
        <v>1</v>
      </c>
      <c r="F16" s="34">
        <v>753677.77</v>
      </c>
      <c r="G16" s="18">
        <f t="shared" si="0"/>
        <v>2.1098931873824679E-3</v>
      </c>
      <c r="H16" s="34">
        <f t="shared" si="1"/>
        <v>736583</v>
      </c>
      <c r="I16" s="17"/>
      <c r="J16" s="34">
        <v>1006386.4011878775</v>
      </c>
      <c r="K16" s="18">
        <f t="shared" si="2"/>
        <v>6.1961609117559902E-3</v>
      </c>
      <c r="L16" s="19">
        <f t="shared" si="3"/>
        <v>445499</v>
      </c>
      <c r="Q16" s="48"/>
    </row>
    <row r="17" spans="1:18" x14ac:dyDescent="0.2">
      <c r="A17" s="53" t="s">
        <v>20</v>
      </c>
      <c r="B17" s="33" t="s">
        <v>61</v>
      </c>
      <c r="C17" s="36" t="s">
        <v>149</v>
      </c>
      <c r="D17" s="33">
        <v>1</v>
      </c>
      <c r="E17" s="16">
        <v>1</v>
      </c>
      <c r="F17" s="34">
        <v>36457044.390000001</v>
      </c>
      <c r="G17" s="18">
        <f t="shared" si="0"/>
        <v>0.10206015442191059</v>
      </c>
      <c r="H17" s="34">
        <f t="shared" si="1"/>
        <v>35630110</v>
      </c>
      <c r="I17" s="17"/>
      <c r="J17" s="34">
        <v>7658635.2206469169</v>
      </c>
      <c r="K17" s="18">
        <f t="shared" si="2"/>
        <v>4.7152998227676921E-2</v>
      </c>
      <c r="L17" s="19">
        <f t="shared" si="3"/>
        <v>3390263</v>
      </c>
      <c r="Q17" s="48"/>
    </row>
    <row r="18" spans="1:18" s="37" customFormat="1" x14ac:dyDescent="0.2">
      <c r="A18" s="53" t="s">
        <v>21</v>
      </c>
      <c r="B18" s="5" t="s">
        <v>80</v>
      </c>
      <c r="C18" s="36" t="s">
        <v>149</v>
      </c>
      <c r="D18" s="5">
        <v>1</v>
      </c>
      <c r="E18" s="16">
        <v>1</v>
      </c>
      <c r="F18" s="34">
        <v>48838520.99000001</v>
      </c>
      <c r="G18" s="18">
        <f t="shared" si="0"/>
        <v>0.13672164261742345</v>
      </c>
      <c r="H18" s="34">
        <f t="shared" si="1"/>
        <v>47730745</v>
      </c>
      <c r="I18" s="34"/>
      <c r="J18" s="34">
        <v>13507826.062806718</v>
      </c>
      <c r="K18" s="18">
        <f t="shared" si="2"/>
        <v>8.3165535379225441E-2</v>
      </c>
      <c r="L18" s="19">
        <f t="shared" si="3"/>
        <v>5979535</v>
      </c>
      <c r="M18" s="48"/>
      <c r="N18" s="48"/>
      <c r="O18" s="48"/>
      <c r="P18" s="48"/>
      <c r="Q18" s="48"/>
      <c r="R18" s="48"/>
    </row>
    <row r="19" spans="1:18" x14ac:dyDescent="0.2">
      <c r="A19" s="53" t="s">
        <v>23</v>
      </c>
      <c r="B19" s="5" t="s">
        <v>62</v>
      </c>
      <c r="C19" s="36" t="s">
        <v>149</v>
      </c>
      <c r="D19" s="5">
        <v>1</v>
      </c>
      <c r="E19" s="16">
        <v>1</v>
      </c>
      <c r="F19" s="34">
        <v>6090380.5199999996</v>
      </c>
      <c r="G19" s="18">
        <f t="shared" si="0"/>
        <v>1.7049796185065788E-2</v>
      </c>
      <c r="H19" s="34">
        <f t="shared" si="1"/>
        <v>5952236</v>
      </c>
      <c r="I19" s="17"/>
      <c r="J19" s="34">
        <v>2228817.8619848788</v>
      </c>
      <c r="K19" s="18">
        <f t="shared" si="2"/>
        <v>1.3722476873250315E-2</v>
      </c>
      <c r="L19" s="19">
        <f t="shared" si="3"/>
        <v>986635</v>
      </c>
      <c r="Q19" s="48"/>
    </row>
    <row r="20" spans="1:18" x14ac:dyDescent="0.2">
      <c r="A20" s="53" t="s">
        <v>24</v>
      </c>
      <c r="B20" s="5" t="s">
        <v>63</v>
      </c>
      <c r="C20" s="36" t="s">
        <v>149</v>
      </c>
      <c r="D20" s="5">
        <v>1</v>
      </c>
      <c r="E20" s="16">
        <v>1</v>
      </c>
      <c r="F20" s="34">
        <v>2697682.05</v>
      </c>
      <c r="G20" s="18">
        <f t="shared" si="0"/>
        <v>7.5520616443536196E-3</v>
      </c>
      <c r="H20" s="34">
        <f t="shared" si="1"/>
        <v>2636492</v>
      </c>
      <c r="I20" s="17"/>
      <c r="J20" s="34">
        <v>2270552.5508221113</v>
      </c>
      <c r="K20" s="18">
        <f t="shared" si="2"/>
        <v>1.3979430710595821E-2</v>
      </c>
      <c r="L20" s="19">
        <f t="shared" si="3"/>
        <v>1005110</v>
      </c>
      <c r="Q20" s="48"/>
    </row>
    <row r="21" spans="1:18" x14ac:dyDescent="0.2">
      <c r="A21" s="53" t="s">
        <v>25</v>
      </c>
      <c r="B21" s="5" t="s">
        <v>64</v>
      </c>
      <c r="C21" s="36" t="s">
        <v>149</v>
      </c>
      <c r="D21" s="5">
        <v>1</v>
      </c>
      <c r="E21" s="16">
        <v>1</v>
      </c>
      <c r="F21" s="34">
        <v>1653461.62</v>
      </c>
      <c r="G21" s="18">
        <f t="shared" si="0"/>
        <v>4.628804970108617E-3</v>
      </c>
      <c r="H21" s="34">
        <f t="shared" si="1"/>
        <v>1615957</v>
      </c>
      <c r="I21" s="17"/>
      <c r="J21" s="34">
        <v>2299617.4409764977</v>
      </c>
      <c r="K21" s="18">
        <f t="shared" si="2"/>
        <v>1.415837861377349E-2</v>
      </c>
      <c r="L21" s="19">
        <f t="shared" si="3"/>
        <v>1017976</v>
      </c>
      <c r="Q21" s="48"/>
    </row>
    <row r="22" spans="1:18" x14ac:dyDescent="0.2">
      <c r="A22" s="53" t="s">
        <v>101</v>
      </c>
      <c r="B22" s="5" t="s">
        <v>102</v>
      </c>
      <c r="C22" s="36" t="s">
        <v>149</v>
      </c>
      <c r="D22" s="5">
        <v>1</v>
      </c>
      <c r="E22" s="16">
        <v>1</v>
      </c>
      <c r="F22" s="34">
        <v>1695187.57</v>
      </c>
      <c r="G22" s="18">
        <f t="shared" si="0"/>
        <v>4.745615231929211E-3</v>
      </c>
      <c r="H22" s="34">
        <f t="shared" si="1"/>
        <v>1656737</v>
      </c>
      <c r="I22" s="17"/>
      <c r="J22" s="34">
        <v>1455116.5462318454</v>
      </c>
      <c r="K22" s="18">
        <f t="shared" si="2"/>
        <v>8.9589210020813454E-3</v>
      </c>
      <c r="L22" s="19">
        <f t="shared" si="3"/>
        <v>644139</v>
      </c>
      <c r="Q22" s="48"/>
    </row>
    <row r="23" spans="1:18" x14ac:dyDescent="0.2">
      <c r="A23" s="53" t="s">
        <v>22</v>
      </c>
      <c r="B23" s="5" t="s">
        <v>130</v>
      </c>
      <c r="C23" s="36" t="s">
        <v>149</v>
      </c>
      <c r="D23" s="5">
        <v>1</v>
      </c>
      <c r="E23" s="16">
        <v>1</v>
      </c>
      <c r="F23" s="34">
        <v>1715414.5999999999</v>
      </c>
      <c r="G23" s="18">
        <f t="shared" si="0"/>
        <v>4.8022400582100498E-3</v>
      </c>
      <c r="H23" s="34">
        <f t="shared" si="1"/>
        <v>1676505</v>
      </c>
      <c r="I23" s="17"/>
      <c r="J23" s="34">
        <v>1869432.9389991853</v>
      </c>
      <c r="K23" s="18">
        <f t="shared" si="2"/>
        <v>1.1509801096381706E-2</v>
      </c>
      <c r="L23" s="19">
        <f t="shared" si="3"/>
        <v>827545</v>
      </c>
      <c r="Q23" s="48"/>
    </row>
    <row r="24" spans="1:18" x14ac:dyDescent="0.2">
      <c r="A24" s="53" t="s">
        <v>26</v>
      </c>
      <c r="B24" s="5" t="s">
        <v>65</v>
      </c>
      <c r="C24" s="36" t="s">
        <v>149</v>
      </c>
      <c r="D24" s="5">
        <v>1</v>
      </c>
      <c r="E24" s="16">
        <v>1</v>
      </c>
      <c r="F24" s="34">
        <v>13952218.339999998</v>
      </c>
      <c r="G24" s="18">
        <f t="shared" si="0"/>
        <v>3.9058721905037369E-2</v>
      </c>
      <c r="H24" s="34">
        <f t="shared" si="1"/>
        <v>13635748</v>
      </c>
      <c r="I24" s="17"/>
      <c r="J24" s="34">
        <v>7563362.6372787142</v>
      </c>
      <c r="K24" s="18">
        <f t="shared" si="2"/>
        <v>4.656642009393893E-2</v>
      </c>
      <c r="L24" s="19">
        <f t="shared" si="3"/>
        <v>3348088</v>
      </c>
      <c r="M24" s="57"/>
      <c r="N24" s="57"/>
      <c r="O24" s="57"/>
      <c r="P24" s="57"/>
      <c r="Q24" s="48"/>
      <c r="R24" s="57"/>
    </row>
    <row r="25" spans="1:18" x14ac:dyDescent="0.2">
      <c r="A25" s="53" t="s">
        <v>27</v>
      </c>
      <c r="B25" s="5" t="s">
        <v>66</v>
      </c>
      <c r="C25" s="36" t="s">
        <v>149</v>
      </c>
      <c r="D25" s="5">
        <v>1</v>
      </c>
      <c r="E25" s="16">
        <v>1</v>
      </c>
      <c r="F25" s="34">
        <v>2763114.14</v>
      </c>
      <c r="G25" s="18">
        <f t="shared" si="0"/>
        <v>7.7352363728947007E-3</v>
      </c>
      <c r="H25" s="34">
        <f t="shared" si="1"/>
        <v>2700440</v>
      </c>
      <c r="I25" s="17"/>
      <c r="J25" s="34">
        <v>3160074.8035965911</v>
      </c>
      <c r="K25" s="18">
        <f t="shared" si="2"/>
        <v>1.9456077658798598E-2</v>
      </c>
      <c r="L25" s="19">
        <f t="shared" si="3"/>
        <v>1398876</v>
      </c>
      <c r="Q25" s="48"/>
    </row>
    <row r="26" spans="1:18" x14ac:dyDescent="0.2">
      <c r="A26" s="53" t="s">
        <v>34</v>
      </c>
      <c r="B26" s="5" t="s">
        <v>133</v>
      </c>
      <c r="C26" s="36" t="s">
        <v>149</v>
      </c>
      <c r="D26" s="5">
        <v>1</v>
      </c>
      <c r="E26" s="16">
        <v>1</v>
      </c>
      <c r="F26" s="34">
        <v>2870100.33</v>
      </c>
      <c r="G26" s="18">
        <f t="shared" si="0"/>
        <v>8.0347402755041753E-3</v>
      </c>
      <c r="H26" s="34">
        <f t="shared" si="1"/>
        <v>2804999</v>
      </c>
      <c r="I26" s="17"/>
      <c r="J26" s="34">
        <v>2644432.9117194344</v>
      </c>
      <c r="K26" s="18">
        <f t="shared" si="2"/>
        <v>1.6281352591824359E-2</v>
      </c>
      <c r="L26" s="19">
        <f t="shared" si="3"/>
        <v>1170616</v>
      </c>
      <c r="Q26" s="48"/>
    </row>
    <row r="27" spans="1:18" x14ac:dyDescent="0.2">
      <c r="A27" s="55" t="s">
        <v>142</v>
      </c>
      <c r="B27" s="5" t="s">
        <v>93</v>
      </c>
      <c r="C27" s="36" t="s">
        <v>121</v>
      </c>
      <c r="D27" s="5">
        <v>1</v>
      </c>
      <c r="E27" s="16">
        <v>1</v>
      </c>
      <c r="F27" s="34">
        <v>96214.94</v>
      </c>
      <c r="G27" s="18">
        <f t="shared" si="0"/>
        <v>2.6935018453630774E-4</v>
      </c>
      <c r="H27" s="34">
        <f t="shared" si="1"/>
        <v>94033</v>
      </c>
      <c r="I27" s="17"/>
      <c r="J27" s="34">
        <v>0</v>
      </c>
      <c r="K27" s="18">
        <f t="shared" si="2"/>
        <v>0</v>
      </c>
      <c r="L27" s="19">
        <f t="shared" si="3"/>
        <v>0</v>
      </c>
      <c r="Q27" s="48"/>
    </row>
    <row r="28" spans="1:18" x14ac:dyDescent="0.2">
      <c r="A28" s="53" t="s">
        <v>137</v>
      </c>
      <c r="B28" s="5" t="s">
        <v>138</v>
      </c>
      <c r="C28" s="36" t="s">
        <v>149</v>
      </c>
      <c r="D28" s="5">
        <v>1</v>
      </c>
      <c r="E28" s="16">
        <v>1</v>
      </c>
      <c r="F28" s="34">
        <v>237289.51</v>
      </c>
      <c r="G28" s="18">
        <f t="shared" si="0"/>
        <v>6.6428325275710864E-4</v>
      </c>
      <c r="H28" s="34">
        <f t="shared" si="1"/>
        <v>231907</v>
      </c>
      <c r="I28" s="17"/>
      <c r="J28" s="34">
        <v>1112959.9122704358</v>
      </c>
      <c r="K28" s="18">
        <f t="shared" si="2"/>
        <v>6.852317058956418E-3</v>
      </c>
      <c r="L28" s="19">
        <f t="shared" si="3"/>
        <v>492676</v>
      </c>
      <c r="M28" s="57"/>
      <c r="N28" s="57"/>
      <c r="O28" s="57"/>
      <c r="P28" s="57"/>
      <c r="Q28" s="48"/>
      <c r="R28" s="57"/>
    </row>
    <row r="29" spans="1:18" x14ac:dyDescent="0.2">
      <c r="A29" s="53" t="s">
        <v>13</v>
      </c>
      <c r="B29" s="5" t="s">
        <v>128</v>
      </c>
      <c r="C29" s="36" t="s">
        <v>149</v>
      </c>
      <c r="D29" s="5">
        <v>1</v>
      </c>
      <c r="E29" s="16">
        <v>1</v>
      </c>
      <c r="F29" s="34">
        <v>1096848.8799999999</v>
      </c>
      <c r="G29" s="18">
        <f t="shared" si="0"/>
        <v>3.0705880836847418E-3</v>
      </c>
      <c r="H29" s="34">
        <f t="shared" si="1"/>
        <v>1071970</v>
      </c>
      <c r="I29" s="17"/>
      <c r="J29" s="34">
        <v>873560.39992062678</v>
      </c>
      <c r="K29" s="18">
        <f t="shared" si="2"/>
        <v>5.3783723604147182E-3</v>
      </c>
      <c r="L29" s="19">
        <f t="shared" si="3"/>
        <v>386701</v>
      </c>
      <c r="Q29" s="48"/>
    </row>
    <row r="30" spans="1:18" x14ac:dyDescent="0.2">
      <c r="A30" s="53" t="s">
        <v>30</v>
      </c>
      <c r="B30" s="5" t="s">
        <v>67</v>
      </c>
      <c r="C30" s="36" t="s">
        <v>149</v>
      </c>
      <c r="D30" s="5">
        <v>1</v>
      </c>
      <c r="E30" s="16">
        <v>1</v>
      </c>
      <c r="F30" s="34">
        <v>19199226.27</v>
      </c>
      <c r="G30" s="18">
        <f t="shared" si="0"/>
        <v>5.3747527554232503E-2</v>
      </c>
      <c r="H30" s="34">
        <f t="shared" si="1"/>
        <v>18763741</v>
      </c>
      <c r="I30" s="17"/>
      <c r="J30" s="34">
        <v>6676459.0814958848</v>
      </c>
      <c r="K30" s="18">
        <f t="shared" si="2"/>
        <v>4.1105896046363832E-2</v>
      </c>
      <c r="L30" s="19">
        <f t="shared" si="3"/>
        <v>2955481</v>
      </c>
      <c r="Q30" s="48"/>
    </row>
    <row r="31" spans="1:18" x14ac:dyDescent="0.2">
      <c r="A31" s="53" t="s">
        <v>111</v>
      </c>
      <c r="B31" s="5" t="s">
        <v>113</v>
      </c>
      <c r="C31" s="36" t="s">
        <v>149</v>
      </c>
      <c r="D31" s="5">
        <v>1</v>
      </c>
      <c r="E31" s="16">
        <v>1</v>
      </c>
      <c r="F31" s="34">
        <v>4295643.08</v>
      </c>
      <c r="G31" s="18">
        <f t="shared" si="0"/>
        <v>1.2025494754765874E-2</v>
      </c>
      <c r="H31" s="34">
        <f t="shared" si="1"/>
        <v>4198207</v>
      </c>
      <c r="I31" s="17"/>
      <c r="J31" s="34">
        <v>3771576.3859300064</v>
      </c>
      <c r="K31" s="18">
        <f t="shared" si="2"/>
        <v>2.3220995584417408E-2</v>
      </c>
      <c r="L31" s="19">
        <f t="shared" si="3"/>
        <v>1669571</v>
      </c>
      <c r="Q31" s="48"/>
    </row>
    <row r="32" spans="1:18" x14ac:dyDescent="0.2">
      <c r="A32" s="53" t="s">
        <v>31</v>
      </c>
      <c r="B32" s="5" t="s">
        <v>132</v>
      </c>
      <c r="C32" s="36" t="s">
        <v>149</v>
      </c>
      <c r="D32" s="5">
        <v>1</v>
      </c>
      <c r="E32" s="16">
        <v>1</v>
      </c>
      <c r="F32" s="34">
        <v>6922010.5700000003</v>
      </c>
      <c r="G32" s="18">
        <f t="shared" si="0"/>
        <v>1.937791391224453E-2</v>
      </c>
      <c r="H32" s="34">
        <f t="shared" si="1"/>
        <v>6765003</v>
      </c>
      <c r="I32" s="17"/>
      <c r="J32" s="34">
        <v>4734647.2078490984</v>
      </c>
      <c r="K32" s="18">
        <f t="shared" si="2"/>
        <v>2.9150469368030049E-2</v>
      </c>
      <c r="L32" s="19">
        <f t="shared" si="3"/>
        <v>2095895</v>
      </c>
      <c r="Q32" s="48"/>
    </row>
    <row r="33" spans="1:18" x14ac:dyDescent="0.2">
      <c r="A33" s="53" t="s">
        <v>110</v>
      </c>
      <c r="B33" s="5" t="s">
        <v>112</v>
      </c>
      <c r="C33" s="36" t="s">
        <v>121</v>
      </c>
      <c r="D33" s="5">
        <v>1</v>
      </c>
      <c r="E33" s="16">
        <v>1</v>
      </c>
      <c r="F33" s="34">
        <v>138568.20000000001</v>
      </c>
      <c r="G33" s="18">
        <f t="shared" si="0"/>
        <v>3.879165776215627E-4</v>
      </c>
      <c r="H33" s="34">
        <f t="shared" si="1"/>
        <v>135425</v>
      </c>
      <c r="I33" s="48"/>
      <c r="J33" s="34">
        <v>0</v>
      </c>
      <c r="K33" s="18">
        <f t="shared" si="2"/>
        <v>0</v>
      </c>
      <c r="L33" s="19">
        <f t="shared" si="3"/>
        <v>0</v>
      </c>
      <c r="Q33" s="48"/>
    </row>
    <row r="34" spans="1:18" x14ac:dyDescent="0.2">
      <c r="A34" s="53" t="s">
        <v>32</v>
      </c>
      <c r="B34" s="5" t="s">
        <v>123</v>
      </c>
      <c r="C34" s="36" t="s">
        <v>149</v>
      </c>
      <c r="D34" s="5">
        <v>1</v>
      </c>
      <c r="E34" s="16">
        <v>1</v>
      </c>
      <c r="F34" s="34">
        <v>8445425.8300000001</v>
      </c>
      <c r="G34" s="18">
        <f t="shared" si="0"/>
        <v>2.3642658882271295E-2</v>
      </c>
      <c r="H34" s="34">
        <f t="shared" si="1"/>
        <v>8253863</v>
      </c>
      <c r="I34" s="17"/>
      <c r="J34" s="34">
        <v>4120265.5453513768</v>
      </c>
      <c r="K34" s="18">
        <f t="shared" si="2"/>
        <v>2.536781924718708E-2</v>
      </c>
      <c r="L34" s="19">
        <f t="shared" si="3"/>
        <v>1823926</v>
      </c>
      <c r="Q34" s="48"/>
    </row>
    <row r="35" spans="1:18" x14ac:dyDescent="0.2">
      <c r="A35" s="53" t="s">
        <v>33</v>
      </c>
      <c r="B35" s="5" t="s">
        <v>148</v>
      </c>
      <c r="C35" s="36" t="s">
        <v>149</v>
      </c>
      <c r="D35" s="5">
        <v>1</v>
      </c>
      <c r="E35" s="16">
        <v>1</v>
      </c>
      <c r="F35" s="34">
        <v>9298816.0299999993</v>
      </c>
      <c r="G35" s="18">
        <f t="shared" si="0"/>
        <v>2.6031693348763468E-2</v>
      </c>
      <c r="H35" s="34">
        <f t="shared" si="1"/>
        <v>9087896</v>
      </c>
      <c r="I35" s="34"/>
      <c r="J35" s="34">
        <v>5130034.9692842448</v>
      </c>
      <c r="K35" s="18">
        <f t="shared" si="2"/>
        <v>3.1584808891596206E-2</v>
      </c>
      <c r="L35" s="19">
        <f t="shared" si="3"/>
        <v>2270923</v>
      </c>
      <c r="M35" s="57"/>
      <c r="N35" s="57"/>
      <c r="O35" s="57"/>
      <c r="P35" s="57"/>
      <c r="Q35" s="48"/>
      <c r="R35" s="57"/>
    </row>
    <row r="36" spans="1:18" x14ac:dyDescent="0.2">
      <c r="A36" s="53" t="s">
        <v>140</v>
      </c>
      <c r="B36" s="5" t="s">
        <v>146</v>
      </c>
      <c r="C36" s="36" t="s">
        <v>121</v>
      </c>
      <c r="D36" s="5">
        <v>1</v>
      </c>
      <c r="E36" s="16">
        <v>1</v>
      </c>
      <c r="F36" s="34">
        <v>5345482.6199999992</v>
      </c>
      <c r="G36" s="18">
        <f t="shared" si="0"/>
        <v>1.4964481920714449E-2</v>
      </c>
      <c r="H36" s="34">
        <f t="shared" si="1"/>
        <v>5224234</v>
      </c>
      <c r="I36" s="17"/>
      <c r="J36" s="34">
        <v>0</v>
      </c>
      <c r="K36" s="18">
        <f t="shared" si="2"/>
        <v>0</v>
      </c>
      <c r="L36" s="19">
        <f t="shared" si="3"/>
        <v>0</v>
      </c>
      <c r="Q36" s="48"/>
    </row>
    <row r="37" spans="1:18" s="20" customFormat="1" x14ac:dyDescent="0.2">
      <c r="A37" s="98" t="s">
        <v>141</v>
      </c>
      <c r="B37" s="5" t="s">
        <v>145</v>
      </c>
      <c r="C37" s="36" t="s">
        <v>121</v>
      </c>
      <c r="D37" s="5">
        <v>1</v>
      </c>
      <c r="E37" s="16">
        <v>1</v>
      </c>
      <c r="F37" s="34">
        <v>1865108.2</v>
      </c>
      <c r="G37" s="18">
        <f t="shared" ref="G37:G68" si="4">IF($E37=1,F37/$F$56,0)</f>
        <v>5.2213017837996955E-3</v>
      </c>
      <c r="H37" s="34">
        <f t="shared" ref="H37:H68" si="5">IF($E37=1,ROUND(G37*($H$59+$H$60),0),0)</f>
        <v>1822803</v>
      </c>
      <c r="I37" s="17"/>
      <c r="J37" s="34">
        <v>0</v>
      </c>
      <c r="K37" s="18">
        <f t="shared" ref="K37:K68" si="6">IF($E37=1,J37/$J$56,0)</f>
        <v>0</v>
      </c>
      <c r="L37" s="19">
        <f t="shared" ref="L37:L68" si="7">IF($E37=1,ROUND(K37*($L$59+$L$60),0),0)</f>
        <v>0</v>
      </c>
      <c r="M37" s="48"/>
      <c r="N37" s="48"/>
      <c r="O37" s="48"/>
      <c r="P37" s="48"/>
      <c r="Q37" s="48"/>
      <c r="R37" s="48"/>
    </row>
    <row r="38" spans="1:18" x14ac:dyDescent="0.2">
      <c r="A38" s="53" t="s">
        <v>35</v>
      </c>
      <c r="B38" s="5" t="s">
        <v>68</v>
      </c>
      <c r="C38" s="36" t="s">
        <v>149</v>
      </c>
      <c r="D38" s="5">
        <v>1</v>
      </c>
      <c r="E38" s="16">
        <v>1</v>
      </c>
      <c r="F38" s="34">
        <v>57383339.039999999</v>
      </c>
      <c r="G38" s="18">
        <f t="shared" si="4"/>
        <v>0.16064254636269076</v>
      </c>
      <c r="H38" s="34">
        <f t="shared" si="5"/>
        <v>56081745</v>
      </c>
      <c r="I38" s="17"/>
      <c r="J38" s="34">
        <v>22027883.747936342</v>
      </c>
      <c r="K38" s="18">
        <f t="shared" si="6"/>
        <v>0.13562217463050541</v>
      </c>
      <c r="L38" s="19">
        <f t="shared" si="7"/>
        <v>9751126</v>
      </c>
      <c r="Q38" s="48"/>
    </row>
    <row r="39" spans="1:18" s="48" customFormat="1" x14ac:dyDescent="0.2">
      <c r="A39" s="53" t="s">
        <v>45</v>
      </c>
      <c r="B39" s="5" t="s">
        <v>69</v>
      </c>
      <c r="C39" s="36" t="s">
        <v>149</v>
      </c>
      <c r="D39" s="5">
        <v>1</v>
      </c>
      <c r="E39" s="52">
        <v>1</v>
      </c>
      <c r="F39" s="34">
        <v>3386436.65</v>
      </c>
      <c r="G39" s="18">
        <f t="shared" si="4"/>
        <v>9.4802048060105403E-3</v>
      </c>
      <c r="H39" s="34">
        <f t="shared" si="5"/>
        <v>3309624</v>
      </c>
      <c r="I39" s="34"/>
      <c r="J39" s="34">
        <v>2055049.7223337099</v>
      </c>
      <c r="K39" s="18">
        <f t="shared" si="6"/>
        <v>1.2652614091574945E-2</v>
      </c>
      <c r="L39" s="19">
        <f t="shared" si="7"/>
        <v>909713</v>
      </c>
    </row>
    <row r="40" spans="1:18" x14ac:dyDescent="0.2">
      <c r="A40" s="53" t="s">
        <v>125</v>
      </c>
      <c r="B40" s="5" t="s">
        <v>127</v>
      </c>
      <c r="C40" s="36" t="s">
        <v>149</v>
      </c>
      <c r="D40" s="5">
        <v>1</v>
      </c>
      <c r="E40" s="16">
        <v>1</v>
      </c>
      <c r="F40" s="34">
        <v>331330.70999999996</v>
      </c>
      <c r="G40" s="18">
        <f t="shared" si="4"/>
        <v>9.2754813214086969E-4</v>
      </c>
      <c r="H40" s="34">
        <f t="shared" si="5"/>
        <v>323815</v>
      </c>
      <c r="I40" s="17"/>
      <c r="J40" s="34">
        <v>836489.39165927283</v>
      </c>
      <c r="K40" s="18">
        <f t="shared" si="6"/>
        <v>5.1501320621781133E-3</v>
      </c>
      <c r="L40" s="19">
        <f t="shared" si="7"/>
        <v>370290</v>
      </c>
      <c r="Q40" s="48"/>
    </row>
    <row r="41" spans="1:18" x14ac:dyDescent="0.2">
      <c r="A41" s="53" t="s">
        <v>124</v>
      </c>
      <c r="B41" s="5" t="s">
        <v>152</v>
      </c>
      <c r="C41" s="36" t="s">
        <v>149</v>
      </c>
      <c r="D41" s="5">
        <v>1</v>
      </c>
      <c r="E41" s="16">
        <v>1</v>
      </c>
      <c r="F41" s="34">
        <v>8660128.5300000012</v>
      </c>
      <c r="G41" s="18">
        <f t="shared" si="4"/>
        <v>2.4243711191459908E-2</v>
      </c>
      <c r="H41" s="34">
        <f t="shared" si="5"/>
        <v>8463696</v>
      </c>
      <c r="I41" s="17"/>
      <c r="J41" s="34">
        <v>5887517.0441811299</v>
      </c>
      <c r="K41" s="18">
        <f t="shared" si="6"/>
        <v>3.6248505478008744E-2</v>
      </c>
      <c r="L41" s="19">
        <f t="shared" si="7"/>
        <v>2606239</v>
      </c>
      <c r="Q41" s="48"/>
    </row>
    <row r="42" spans="1:18" s="20" customFormat="1" x14ac:dyDescent="0.2">
      <c r="A42" s="57" t="s">
        <v>106</v>
      </c>
      <c r="B42" s="5" t="s">
        <v>109</v>
      </c>
      <c r="C42" s="36" t="s">
        <v>149</v>
      </c>
      <c r="D42" s="5">
        <v>1</v>
      </c>
      <c r="E42" s="16">
        <v>1</v>
      </c>
      <c r="F42" s="34">
        <v>213984.47</v>
      </c>
      <c r="G42" s="18">
        <f t="shared" si="4"/>
        <v>5.9904165072912794E-4</v>
      </c>
      <c r="H42" s="34">
        <f t="shared" si="5"/>
        <v>209131</v>
      </c>
      <c r="I42" s="17"/>
      <c r="J42" s="34">
        <v>1446274.2316943465</v>
      </c>
      <c r="K42" s="18">
        <f t="shared" si="6"/>
        <v>8.9044802786752732E-3</v>
      </c>
      <c r="L42" s="19">
        <f t="shared" si="7"/>
        <v>640225</v>
      </c>
      <c r="Q42" s="48"/>
    </row>
    <row r="43" spans="1:18" x14ac:dyDescent="0.2">
      <c r="A43" s="53" t="s">
        <v>36</v>
      </c>
      <c r="B43" s="5" t="s">
        <v>82</v>
      </c>
      <c r="C43" s="36" t="s">
        <v>149</v>
      </c>
      <c r="D43" s="5">
        <v>1</v>
      </c>
      <c r="E43" s="16">
        <v>1</v>
      </c>
      <c r="F43" s="34">
        <v>7048881.3499999996</v>
      </c>
      <c r="G43" s="18">
        <f t="shared" si="4"/>
        <v>1.9733083992954085E-2</v>
      </c>
      <c r="H43" s="34">
        <f t="shared" si="5"/>
        <v>6888996</v>
      </c>
      <c r="I43" s="17"/>
      <c r="J43" s="34">
        <v>2259837.68716894</v>
      </c>
      <c r="K43" s="18">
        <f t="shared" si="6"/>
        <v>1.391346100028951E-2</v>
      </c>
      <c r="L43" s="19">
        <f t="shared" si="7"/>
        <v>1000367</v>
      </c>
      <c r="Q43" s="48"/>
    </row>
    <row r="44" spans="1:18" s="20" customFormat="1" x14ac:dyDescent="0.2">
      <c r="A44" s="53" t="s">
        <v>37</v>
      </c>
      <c r="B44" s="5" t="s">
        <v>150</v>
      </c>
      <c r="C44" s="36" t="s">
        <v>149</v>
      </c>
      <c r="D44" s="5">
        <v>1</v>
      </c>
      <c r="E44" s="16">
        <v>1</v>
      </c>
      <c r="F44" s="34">
        <v>29345875.809999995</v>
      </c>
      <c r="G44" s="18">
        <f t="shared" si="4"/>
        <v>8.2152699620277964E-2</v>
      </c>
      <c r="H44" s="34">
        <f t="shared" si="5"/>
        <v>28680240</v>
      </c>
      <c r="I44" s="17"/>
      <c r="J44" s="34">
        <v>12912080.398492569</v>
      </c>
      <c r="K44" s="18">
        <f t="shared" si="6"/>
        <v>7.949762413339144E-2</v>
      </c>
      <c r="L44" s="19">
        <f t="shared" si="7"/>
        <v>5715816</v>
      </c>
      <c r="Q44" s="48"/>
    </row>
    <row r="45" spans="1:18" s="20" customFormat="1" x14ac:dyDescent="0.2">
      <c r="A45" s="53" t="s">
        <v>15</v>
      </c>
      <c r="B45" s="5" t="s">
        <v>107</v>
      </c>
      <c r="C45" s="36" t="s">
        <v>149</v>
      </c>
      <c r="D45" s="5">
        <v>1</v>
      </c>
      <c r="E45" s="22">
        <v>1</v>
      </c>
      <c r="F45" s="34">
        <v>476855.81</v>
      </c>
      <c r="G45" s="18">
        <f t="shared" si="4"/>
        <v>1.3349402953502906E-3</v>
      </c>
      <c r="H45" s="34">
        <f t="shared" si="5"/>
        <v>466040</v>
      </c>
      <c r="I45" s="17"/>
      <c r="J45" s="34">
        <v>2345647.425146223</v>
      </c>
      <c r="K45" s="18">
        <f t="shared" si="6"/>
        <v>1.4441777900910674E-2</v>
      </c>
      <c r="L45" s="19">
        <f t="shared" si="7"/>
        <v>1038352</v>
      </c>
      <c r="Q45" s="48"/>
    </row>
    <row r="46" spans="1:18" x14ac:dyDescent="0.2">
      <c r="A46" s="53" t="s">
        <v>38</v>
      </c>
      <c r="B46" s="5" t="s">
        <v>70</v>
      </c>
      <c r="C46" s="36" t="s">
        <v>149</v>
      </c>
      <c r="D46" s="5">
        <v>1</v>
      </c>
      <c r="E46" s="16">
        <v>1</v>
      </c>
      <c r="F46" s="34">
        <v>29792250.440000001</v>
      </c>
      <c r="G46" s="18">
        <f t="shared" si="4"/>
        <v>8.3402308973698838E-2</v>
      </c>
      <c r="H46" s="34">
        <f t="shared" si="5"/>
        <v>29116490</v>
      </c>
      <c r="I46" s="17"/>
      <c r="J46" s="34">
        <v>6802537.2641792838</v>
      </c>
      <c r="K46" s="18">
        <f t="shared" si="6"/>
        <v>4.1882139352559175E-2</v>
      </c>
      <c r="L46" s="19">
        <f t="shared" si="7"/>
        <v>3011292</v>
      </c>
      <c r="Q46" s="48"/>
    </row>
    <row r="47" spans="1:18" x14ac:dyDescent="0.2">
      <c r="A47" s="53" t="s">
        <v>39</v>
      </c>
      <c r="B47" s="5" t="s">
        <v>71</v>
      </c>
      <c r="C47" s="36" t="s">
        <v>149</v>
      </c>
      <c r="D47" s="5">
        <v>1</v>
      </c>
      <c r="E47" s="16">
        <v>1</v>
      </c>
      <c r="F47" s="34">
        <v>1183027.1299999999</v>
      </c>
      <c r="G47" s="18">
        <f t="shared" si="4"/>
        <v>3.3118409238415414E-3</v>
      </c>
      <c r="H47" s="34">
        <f t="shared" si="5"/>
        <v>1156193</v>
      </c>
      <c r="I47" s="17"/>
      <c r="J47" s="34">
        <v>1659079.7461430943</v>
      </c>
      <c r="K47" s="18">
        <f t="shared" si="6"/>
        <v>1.0214689964415349E-2</v>
      </c>
      <c r="L47" s="19">
        <f t="shared" si="7"/>
        <v>734428</v>
      </c>
      <c r="Q47" s="48"/>
    </row>
    <row r="48" spans="1:18" s="20" customFormat="1" x14ac:dyDescent="0.2">
      <c r="A48" s="53" t="s">
        <v>40</v>
      </c>
      <c r="B48" s="5" t="s">
        <v>72</v>
      </c>
      <c r="C48" s="36" t="s">
        <v>149</v>
      </c>
      <c r="D48" s="5">
        <v>1</v>
      </c>
      <c r="E48" s="16">
        <v>1</v>
      </c>
      <c r="F48" s="34">
        <v>2254100.5900000003</v>
      </c>
      <c r="G48" s="18">
        <f t="shared" si="4"/>
        <v>6.3102716675799021E-3</v>
      </c>
      <c r="H48" s="34">
        <f t="shared" si="5"/>
        <v>2202972</v>
      </c>
      <c r="I48" s="17"/>
      <c r="J48" s="34">
        <v>1768961.0059887921</v>
      </c>
      <c r="K48" s="18">
        <f t="shared" si="6"/>
        <v>1.0891211394342057E-2</v>
      </c>
      <c r="L48" s="19">
        <f t="shared" si="7"/>
        <v>783069</v>
      </c>
      <c r="Q48" s="48"/>
    </row>
    <row r="49" spans="1:17" x14ac:dyDescent="0.2">
      <c r="A49" s="53" t="s">
        <v>41</v>
      </c>
      <c r="B49" s="5" t="s">
        <v>151</v>
      </c>
      <c r="C49" s="36" t="s">
        <v>149</v>
      </c>
      <c r="D49" s="5">
        <v>1</v>
      </c>
      <c r="E49" s="16">
        <v>1</v>
      </c>
      <c r="F49" s="34">
        <v>3354552.7699999996</v>
      </c>
      <c r="G49" s="18">
        <f t="shared" si="4"/>
        <v>9.3909470570400205E-3</v>
      </c>
      <c r="H49" s="34">
        <f t="shared" si="5"/>
        <v>3278463</v>
      </c>
      <c r="I49" s="17"/>
      <c r="J49" s="34">
        <v>4447339.8942841776</v>
      </c>
      <c r="K49" s="18">
        <f t="shared" si="6"/>
        <v>2.7381563961646038E-2</v>
      </c>
      <c r="L49" s="19">
        <f t="shared" si="7"/>
        <v>1968713</v>
      </c>
      <c r="Q49" s="48"/>
    </row>
    <row r="50" spans="1:17" s="20" customFormat="1" x14ac:dyDescent="0.2">
      <c r="A50" s="53" t="s">
        <v>46</v>
      </c>
      <c r="B50" s="5" t="s">
        <v>73</v>
      </c>
      <c r="C50" s="36" t="s">
        <v>149</v>
      </c>
      <c r="D50" s="5">
        <v>1</v>
      </c>
      <c r="E50" s="16">
        <v>1</v>
      </c>
      <c r="F50" s="34">
        <v>162964.86000000002</v>
      </c>
      <c r="G50" s="18">
        <f t="shared" si="4"/>
        <v>4.5621412967605194E-4</v>
      </c>
      <c r="H50" s="34">
        <f t="shared" si="5"/>
        <v>159268</v>
      </c>
      <c r="I50" s="17"/>
      <c r="J50" s="34">
        <v>3713055.2886770917</v>
      </c>
      <c r="K50" s="18">
        <f t="shared" si="6"/>
        <v>2.2860690501912733E-2</v>
      </c>
      <c r="L50" s="19">
        <f t="shared" si="7"/>
        <v>1643665</v>
      </c>
      <c r="Q50" s="48"/>
    </row>
    <row r="51" spans="1:17" x14ac:dyDescent="0.2">
      <c r="A51" s="53" t="s">
        <v>44</v>
      </c>
      <c r="B51" s="5" t="s">
        <v>95</v>
      </c>
      <c r="C51" s="36" t="s">
        <v>121</v>
      </c>
      <c r="D51" s="5">
        <v>1</v>
      </c>
      <c r="E51" s="16">
        <v>1</v>
      </c>
      <c r="F51" s="34">
        <v>1624932.1400000001</v>
      </c>
      <c r="G51" s="18">
        <f t="shared" si="4"/>
        <v>4.5489377405211438E-3</v>
      </c>
      <c r="H51" s="34">
        <f t="shared" si="5"/>
        <v>1588075</v>
      </c>
      <c r="I51" s="17"/>
      <c r="J51" s="34">
        <v>2729.8628758447867</v>
      </c>
      <c r="K51" s="18">
        <f t="shared" si="6"/>
        <v>1.6807331285277914E-5</v>
      </c>
      <c r="L51" s="19">
        <f t="shared" si="7"/>
        <v>1208</v>
      </c>
      <c r="Q51" s="48"/>
    </row>
    <row r="52" spans="1:17" s="20" customFormat="1" x14ac:dyDescent="0.2">
      <c r="A52" s="53" t="s">
        <v>136</v>
      </c>
      <c r="B52" s="5" t="s">
        <v>94</v>
      </c>
      <c r="C52" s="36" t="s">
        <v>121</v>
      </c>
      <c r="D52" s="5">
        <v>1</v>
      </c>
      <c r="E52" s="16">
        <v>1</v>
      </c>
      <c r="F52" s="34">
        <v>5232108.92</v>
      </c>
      <c r="G52" s="18">
        <f t="shared" si="4"/>
        <v>1.4647096418872803E-2</v>
      </c>
      <c r="H52" s="34">
        <f t="shared" si="5"/>
        <v>5113432</v>
      </c>
      <c r="I52" s="17"/>
      <c r="J52" s="34">
        <v>0</v>
      </c>
      <c r="K52" s="18">
        <f t="shared" si="6"/>
        <v>0</v>
      </c>
      <c r="L52" s="19">
        <f t="shared" si="7"/>
        <v>0</v>
      </c>
      <c r="Q52" s="48"/>
    </row>
    <row r="53" spans="1:17" x14ac:dyDescent="0.2">
      <c r="A53" s="53" t="s">
        <v>42</v>
      </c>
      <c r="B53" s="5" t="s">
        <v>118</v>
      </c>
      <c r="C53" s="36" t="s">
        <v>149</v>
      </c>
      <c r="D53" s="5">
        <v>1</v>
      </c>
      <c r="E53" s="16">
        <v>1</v>
      </c>
      <c r="F53" s="34">
        <v>1061383.8799999999</v>
      </c>
      <c r="G53" s="18">
        <f t="shared" si="4"/>
        <v>2.9713051210327863E-3</v>
      </c>
      <c r="H53" s="34">
        <f t="shared" si="5"/>
        <v>1037309</v>
      </c>
      <c r="I53" s="17"/>
      <c r="J53" s="34">
        <v>1346459.9438656671</v>
      </c>
      <c r="K53" s="18">
        <f t="shared" si="6"/>
        <v>8.2899395933591496E-3</v>
      </c>
      <c r="L53" s="19">
        <f t="shared" si="7"/>
        <v>596040</v>
      </c>
      <c r="Q53" s="48"/>
    </row>
    <row r="54" spans="1:17" s="20" customFormat="1" x14ac:dyDescent="0.2">
      <c r="A54" s="21"/>
      <c r="B54" s="5"/>
      <c r="C54" s="36"/>
      <c r="D54" s="5"/>
      <c r="E54" s="16"/>
      <c r="F54" s="23"/>
      <c r="G54" s="24"/>
      <c r="H54" s="23"/>
      <c r="I54" s="23"/>
      <c r="J54" s="23"/>
      <c r="K54" s="24"/>
      <c r="L54" s="32"/>
    </row>
    <row r="55" spans="1:17" x14ac:dyDescent="0.2">
      <c r="A55" s="3"/>
      <c r="B55" s="3"/>
      <c r="E55" s="22"/>
      <c r="F55" s="34"/>
      <c r="G55" s="18"/>
      <c r="H55" s="17"/>
      <c r="I55" s="17"/>
      <c r="J55" s="17"/>
      <c r="K55" s="18"/>
      <c r="L55" s="19"/>
    </row>
    <row r="56" spans="1:17" x14ac:dyDescent="0.2">
      <c r="A56" s="15"/>
      <c r="E56" s="16"/>
      <c r="F56" s="23">
        <v>357211338.70999992</v>
      </c>
      <c r="G56" s="31">
        <f>SUM(G5:G54)</f>
        <v>1.0000000000000002</v>
      </c>
      <c r="H56" s="51">
        <f>SUM(H5:H54)</f>
        <v>349108918</v>
      </c>
      <c r="I56" s="17"/>
      <c r="J56" s="23">
        <f>SUM(J5:J54)</f>
        <v>162420959.610403</v>
      </c>
      <c r="K56" s="31">
        <f>SUM(K5:K54)</f>
        <v>0.99999999999999978</v>
      </c>
      <c r="L56" s="17">
        <f>SUM(L5:L54)</f>
        <v>71899198</v>
      </c>
    </row>
    <row r="57" spans="1:17" x14ac:dyDescent="0.2">
      <c r="A57" s="15"/>
      <c r="E57" s="16"/>
      <c r="F57" s="23">
        <v>515785296.14999998</v>
      </c>
      <c r="G57" s="23"/>
      <c r="H57" s="23">
        <f>H59-H56</f>
        <v>-1.6028477549552917</v>
      </c>
      <c r="I57" s="23"/>
      <c r="J57" s="23">
        <f>SUM(J5:J54)</f>
        <v>162420959.610403</v>
      </c>
      <c r="L57" s="19">
        <f>L59-L56</f>
        <v>2.2914227694272995</v>
      </c>
    </row>
    <row r="58" spans="1:17" x14ac:dyDescent="0.2">
      <c r="A58" s="15"/>
      <c r="E58" s="16"/>
      <c r="F58" s="23"/>
      <c r="G58" s="23"/>
      <c r="H58" s="23"/>
      <c r="I58" s="23"/>
      <c r="J58" s="17"/>
    </row>
    <row r="59" spans="1:17" x14ac:dyDescent="0.2">
      <c r="A59" s="15"/>
      <c r="E59" s="16"/>
      <c r="F59" s="23"/>
      <c r="G59" s="29" t="s">
        <v>96</v>
      </c>
      <c r="H59" s="61">
        <v>349108916.39715225</v>
      </c>
      <c r="I59" s="23"/>
      <c r="J59" s="7"/>
      <c r="K59" s="30" t="s">
        <v>99</v>
      </c>
      <c r="L59" s="60">
        <v>71899200.291422769</v>
      </c>
    </row>
    <row r="60" spans="1:17" x14ac:dyDescent="0.2">
      <c r="A60" s="15"/>
      <c r="E60" s="16"/>
      <c r="F60" s="23"/>
      <c r="G60" s="29" t="s">
        <v>153</v>
      </c>
      <c r="H60" s="61"/>
      <c r="I60" s="23"/>
      <c r="J60" s="17"/>
      <c r="K60" s="30" t="s">
        <v>153</v>
      </c>
      <c r="L60" s="60"/>
    </row>
    <row r="61" spans="1:17" x14ac:dyDescent="0.2">
      <c r="A61" s="15"/>
      <c r="E61" s="16"/>
      <c r="F61" s="23"/>
      <c r="G61" s="23"/>
      <c r="H61" s="23"/>
      <c r="I61" s="23"/>
      <c r="J61" s="17"/>
    </row>
    <row r="62" spans="1:17" s="42" customFormat="1" x14ac:dyDescent="0.2">
      <c r="A62" s="39"/>
      <c r="B62" s="47" t="s">
        <v>120</v>
      </c>
      <c r="C62" s="41"/>
      <c r="D62" s="40"/>
      <c r="E62" s="43"/>
      <c r="F62" s="44"/>
      <c r="G62" s="45"/>
      <c r="H62" s="44"/>
      <c r="I62" s="44"/>
      <c r="J62" s="44"/>
      <c r="K62" s="45"/>
      <c r="L62" s="46"/>
    </row>
    <row r="63" spans="1:17" x14ac:dyDescent="0.2">
      <c r="A63" s="53" t="s">
        <v>122</v>
      </c>
      <c r="B63" s="5" t="s">
        <v>78</v>
      </c>
      <c r="C63" s="36" t="s">
        <v>149</v>
      </c>
      <c r="D63" s="5">
        <v>2</v>
      </c>
      <c r="E63" s="16">
        <v>1</v>
      </c>
      <c r="F63" s="34">
        <v>103919.76</v>
      </c>
      <c r="G63" s="18">
        <f t="shared" ref="G63:G77" si="8">IF($E63=1,F63/$F$80,0)</f>
        <v>2.5382490864321681E-3</v>
      </c>
      <c r="H63" s="34">
        <f t="shared" ref="H63:H77" si="9">IF($E63=1,ROUND(G63*($H$83),0),0)</f>
        <v>130222</v>
      </c>
      <c r="I63" s="17"/>
      <c r="J63" s="34">
        <v>501005.46193229215</v>
      </c>
      <c r="K63" s="18">
        <f t="shared" ref="K63:K77" si="10">IF($E63=1,J63/$J$80,0)</f>
        <v>1.5013421760558506E-2</v>
      </c>
      <c r="L63" s="19">
        <f t="shared" ref="L63:L77" si="11">IF($E63=1,ROUND(K63*$L$83,0),0)</f>
        <v>181644</v>
      </c>
      <c r="Q63" s="48"/>
    </row>
    <row r="64" spans="1:17" x14ac:dyDescent="0.2">
      <c r="A64" s="53" t="s">
        <v>0</v>
      </c>
      <c r="B64" s="5" t="s">
        <v>47</v>
      </c>
      <c r="C64" s="36" t="s">
        <v>149</v>
      </c>
      <c r="D64" s="5">
        <v>2</v>
      </c>
      <c r="E64" s="16">
        <v>1</v>
      </c>
      <c r="F64" s="34">
        <v>540751.39</v>
      </c>
      <c r="G64" s="18">
        <f t="shared" si="8"/>
        <v>1.3207899264340345E-2</v>
      </c>
      <c r="H64" s="34">
        <f t="shared" si="9"/>
        <v>677616</v>
      </c>
      <c r="I64" s="17"/>
      <c r="J64" s="34">
        <v>668353.62799233105</v>
      </c>
      <c r="K64" s="18">
        <f t="shared" si="10"/>
        <v>2.0028274469399615E-2</v>
      </c>
      <c r="L64" s="19">
        <f t="shared" si="11"/>
        <v>242318</v>
      </c>
      <c r="Q64" s="48"/>
    </row>
    <row r="65" spans="1:17" x14ac:dyDescent="0.2">
      <c r="A65" s="53" t="s">
        <v>1</v>
      </c>
      <c r="B65" s="57" t="s">
        <v>48</v>
      </c>
      <c r="C65" s="36" t="s">
        <v>149</v>
      </c>
      <c r="D65" s="5">
        <v>2</v>
      </c>
      <c r="E65" s="16">
        <v>1</v>
      </c>
      <c r="F65" s="34">
        <v>9550698.790000001</v>
      </c>
      <c r="G65" s="18">
        <f t="shared" si="8"/>
        <v>0.2332766403473826</v>
      </c>
      <c r="H65" s="34">
        <f t="shared" si="9"/>
        <v>11967986</v>
      </c>
      <c r="I65" s="17"/>
      <c r="J65" s="34">
        <v>5942492.2485828567</v>
      </c>
      <c r="K65" s="18">
        <f t="shared" si="10"/>
        <v>0.17807618721905524</v>
      </c>
      <c r="L65" s="19">
        <f t="shared" si="11"/>
        <v>2154508</v>
      </c>
      <c r="Q65" s="48"/>
    </row>
    <row r="66" spans="1:17" x14ac:dyDescent="0.2">
      <c r="A66" s="53" t="s">
        <v>2</v>
      </c>
      <c r="B66" s="5" t="s">
        <v>49</v>
      </c>
      <c r="C66" s="36" t="s">
        <v>149</v>
      </c>
      <c r="D66" s="5">
        <v>2</v>
      </c>
      <c r="E66" s="16">
        <v>1</v>
      </c>
      <c r="F66" s="34">
        <v>326822.68</v>
      </c>
      <c r="G66" s="18">
        <f t="shared" si="8"/>
        <v>7.9826721013916205E-3</v>
      </c>
      <c r="H66" s="34">
        <f t="shared" si="9"/>
        <v>409542</v>
      </c>
      <c r="I66" s="17"/>
      <c r="J66" s="34">
        <v>361492.36670736026</v>
      </c>
      <c r="K66" s="18">
        <f t="shared" si="10"/>
        <v>1.0832691012325802E-2</v>
      </c>
      <c r="L66" s="19">
        <f t="shared" si="11"/>
        <v>131063</v>
      </c>
      <c r="Q66" s="48"/>
    </row>
    <row r="67" spans="1:17" x14ac:dyDescent="0.2">
      <c r="A67" s="53" t="s">
        <v>3</v>
      </c>
      <c r="B67" s="5" t="s">
        <v>50</v>
      </c>
      <c r="C67" s="36" t="s">
        <v>149</v>
      </c>
      <c r="D67" s="5">
        <v>2</v>
      </c>
      <c r="E67" s="16">
        <v>1</v>
      </c>
      <c r="F67" s="34">
        <v>528047.85</v>
      </c>
      <c r="G67" s="18">
        <f t="shared" si="8"/>
        <v>1.2897614205950538E-2</v>
      </c>
      <c r="H67" s="34">
        <f t="shared" si="9"/>
        <v>661697</v>
      </c>
      <c r="I67" s="17"/>
      <c r="J67" s="34">
        <v>1081269.7764549111</v>
      </c>
      <c r="K67" s="18">
        <f t="shared" si="10"/>
        <v>3.2401960506083786E-2</v>
      </c>
      <c r="L67" s="19">
        <f t="shared" si="11"/>
        <v>392025</v>
      </c>
      <c r="Q67" s="48"/>
    </row>
    <row r="68" spans="1:17" x14ac:dyDescent="0.2">
      <c r="A68" s="53" t="s">
        <v>4</v>
      </c>
      <c r="B68" s="5" t="s">
        <v>51</v>
      </c>
      <c r="C68" s="36" t="s">
        <v>149</v>
      </c>
      <c r="D68" s="5">
        <v>2</v>
      </c>
      <c r="E68" s="16">
        <v>1</v>
      </c>
      <c r="F68" s="34">
        <v>1985334.96</v>
      </c>
      <c r="G68" s="18">
        <f t="shared" si="8"/>
        <v>4.8491977353314182E-2</v>
      </c>
      <c r="H68" s="34">
        <f t="shared" si="9"/>
        <v>2487824</v>
      </c>
      <c r="I68" s="17"/>
      <c r="J68" s="34">
        <v>1797873.0553534327</v>
      </c>
      <c r="K68" s="18">
        <f t="shared" si="10"/>
        <v>5.3876112144288099E-2</v>
      </c>
      <c r="L68" s="19">
        <f t="shared" si="11"/>
        <v>651836</v>
      </c>
      <c r="Q68" s="48"/>
    </row>
    <row r="69" spans="1:17" x14ac:dyDescent="0.2">
      <c r="A69" s="53" t="s">
        <v>5</v>
      </c>
      <c r="B69" s="5" t="s">
        <v>52</v>
      </c>
      <c r="C69" s="36" t="s">
        <v>149</v>
      </c>
      <c r="D69" s="5">
        <v>2</v>
      </c>
      <c r="E69" s="16">
        <v>1</v>
      </c>
      <c r="F69" s="34">
        <v>4179433.7800000003</v>
      </c>
      <c r="G69" s="18">
        <f t="shared" si="8"/>
        <v>0.10208302996358676</v>
      </c>
      <c r="H69" s="34">
        <f t="shared" si="9"/>
        <v>5237251</v>
      </c>
      <c r="I69" s="17"/>
      <c r="J69" s="34">
        <v>3092300.0976182427</v>
      </c>
      <c r="K69" s="18">
        <f t="shared" si="10"/>
        <v>9.2665667549215486E-2</v>
      </c>
      <c r="L69" s="19">
        <f t="shared" si="11"/>
        <v>1121143</v>
      </c>
      <c r="Q69" s="48"/>
    </row>
    <row r="70" spans="1:17" x14ac:dyDescent="0.2">
      <c r="A70" s="53" t="s">
        <v>6</v>
      </c>
      <c r="B70" s="5" t="s">
        <v>53</v>
      </c>
      <c r="C70" s="36" t="s">
        <v>149</v>
      </c>
      <c r="D70" s="5">
        <v>2</v>
      </c>
      <c r="E70" s="16">
        <v>1</v>
      </c>
      <c r="F70" s="34">
        <v>14547421.710000001</v>
      </c>
      <c r="G70" s="18">
        <f t="shared" si="8"/>
        <v>0.35532202793146361</v>
      </c>
      <c r="H70" s="34">
        <f t="shared" si="9"/>
        <v>18229383</v>
      </c>
      <c r="I70" s="17"/>
      <c r="J70" s="34">
        <v>9672105.138797421</v>
      </c>
      <c r="K70" s="18">
        <f t="shared" si="10"/>
        <v>0.28983994146725567</v>
      </c>
      <c r="L70" s="19">
        <f t="shared" si="11"/>
        <v>3506715</v>
      </c>
      <c r="Q70" s="48"/>
    </row>
    <row r="71" spans="1:17" x14ac:dyDescent="0.2">
      <c r="A71" s="53" t="s">
        <v>11</v>
      </c>
      <c r="B71" s="5" t="s">
        <v>116</v>
      </c>
      <c r="C71" s="36" t="s">
        <v>149</v>
      </c>
      <c r="D71" s="5">
        <v>2</v>
      </c>
      <c r="E71" s="16">
        <v>1</v>
      </c>
      <c r="F71" s="34">
        <v>3150144.58</v>
      </c>
      <c r="G71" s="18">
        <f t="shared" si="8"/>
        <v>7.6942552622468005E-2</v>
      </c>
      <c r="H71" s="34">
        <f t="shared" si="9"/>
        <v>3947448</v>
      </c>
      <c r="I71" s="17"/>
      <c r="J71" s="34">
        <v>3339213.8846116131</v>
      </c>
      <c r="K71" s="18">
        <f t="shared" si="10"/>
        <v>0.10006483004203709</v>
      </c>
      <c r="L71" s="19">
        <f t="shared" si="11"/>
        <v>1210664</v>
      </c>
      <c r="Q71" s="48"/>
    </row>
    <row r="72" spans="1:17" x14ac:dyDescent="0.2">
      <c r="A72" s="53" t="s">
        <v>144</v>
      </c>
      <c r="B72" s="5" t="s">
        <v>54</v>
      </c>
      <c r="C72" s="36" t="s">
        <v>149</v>
      </c>
      <c r="D72" s="5">
        <v>2</v>
      </c>
      <c r="E72" s="16">
        <v>1</v>
      </c>
      <c r="F72" s="34">
        <v>60591.91</v>
      </c>
      <c r="G72" s="18">
        <f t="shared" si="8"/>
        <v>1.4799626192620169E-3</v>
      </c>
      <c r="H72" s="34">
        <f t="shared" si="9"/>
        <v>75928</v>
      </c>
      <c r="I72" s="17"/>
      <c r="J72" s="34">
        <v>136740.21809204557</v>
      </c>
      <c r="K72" s="18">
        <f t="shared" si="10"/>
        <v>4.0976370954695805E-3</v>
      </c>
      <c r="L72" s="19">
        <f t="shared" si="11"/>
        <v>49576</v>
      </c>
      <c r="Q72" s="48"/>
    </row>
    <row r="73" spans="1:17" x14ac:dyDescent="0.2">
      <c r="A73" s="53" t="s">
        <v>7</v>
      </c>
      <c r="B73" s="5" t="s">
        <v>81</v>
      </c>
      <c r="C73" s="36" t="s">
        <v>149</v>
      </c>
      <c r="D73" s="5">
        <v>2</v>
      </c>
      <c r="E73" s="16">
        <v>1</v>
      </c>
      <c r="F73" s="34">
        <v>141079.17000000001</v>
      </c>
      <c r="G73" s="18">
        <f t="shared" si="8"/>
        <v>3.4458708754437901E-3</v>
      </c>
      <c r="H73" s="34">
        <f t="shared" si="9"/>
        <v>176786</v>
      </c>
      <c r="I73" s="17"/>
      <c r="J73" s="34">
        <v>675622.10685441305</v>
      </c>
      <c r="K73" s="18">
        <f t="shared" si="10"/>
        <v>2.0246085944534569E-2</v>
      </c>
      <c r="L73" s="19">
        <f t="shared" si="11"/>
        <v>244953</v>
      </c>
      <c r="Q73" s="48"/>
    </row>
    <row r="74" spans="1:17" x14ac:dyDescent="0.2">
      <c r="A74" s="53" t="s">
        <v>8</v>
      </c>
      <c r="B74" s="5" t="s">
        <v>55</v>
      </c>
      <c r="C74" s="36" t="s">
        <v>149</v>
      </c>
      <c r="D74" s="5">
        <v>2</v>
      </c>
      <c r="E74" s="16">
        <v>1</v>
      </c>
      <c r="F74" s="34">
        <v>183508.61</v>
      </c>
      <c r="G74" s="18">
        <f t="shared" si="8"/>
        <v>4.4822136010027065E-3</v>
      </c>
      <c r="H74" s="34">
        <f t="shared" si="9"/>
        <v>229955</v>
      </c>
      <c r="I74" s="17"/>
      <c r="J74" s="34">
        <v>231315.86991489734</v>
      </c>
      <c r="K74" s="18">
        <f t="shared" si="10"/>
        <v>6.9317462159966909E-3</v>
      </c>
      <c r="L74" s="19">
        <f t="shared" si="11"/>
        <v>83866</v>
      </c>
      <c r="Q74" s="48"/>
    </row>
    <row r="75" spans="1:17" ht="12" customHeight="1" x14ac:dyDescent="0.2">
      <c r="A75" s="53" t="s">
        <v>9</v>
      </c>
      <c r="B75" s="5" t="s">
        <v>92</v>
      </c>
      <c r="C75" s="36" t="s">
        <v>149</v>
      </c>
      <c r="D75" s="5">
        <v>2</v>
      </c>
      <c r="E75" s="16">
        <v>1</v>
      </c>
      <c r="F75" s="34">
        <v>230294.42</v>
      </c>
      <c r="G75" s="18">
        <f t="shared" si="8"/>
        <v>5.6249610389345209E-3</v>
      </c>
      <c r="H75" s="34">
        <f t="shared" si="9"/>
        <v>288582</v>
      </c>
      <c r="I75" s="17"/>
      <c r="J75" s="34">
        <v>823423.5587309571</v>
      </c>
      <c r="K75" s="18">
        <f t="shared" si="10"/>
        <v>2.4675190420336338E-2</v>
      </c>
      <c r="L75" s="19">
        <f t="shared" si="11"/>
        <v>298540</v>
      </c>
      <c r="Q75" s="48"/>
    </row>
    <row r="76" spans="1:17" x14ac:dyDescent="0.2">
      <c r="A76" s="53" t="s">
        <v>10</v>
      </c>
      <c r="B76" s="5" t="s">
        <v>56</v>
      </c>
      <c r="C76" s="36" t="s">
        <v>149</v>
      </c>
      <c r="D76" s="5">
        <v>2</v>
      </c>
      <c r="E76" s="16">
        <v>1</v>
      </c>
      <c r="F76" s="34">
        <v>3151045.71</v>
      </c>
      <c r="G76" s="18">
        <f t="shared" si="8"/>
        <v>7.6964562800313455E-2</v>
      </c>
      <c r="H76" s="34">
        <f t="shared" si="9"/>
        <v>3948577</v>
      </c>
      <c r="I76" s="17"/>
      <c r="J76" s="34">
        <v>4323227.327982611</v>
      </c>
      <c r="K76" s="18">
        <f t="shared" si="10"/>
        <v>0.12955235057007633</v>
      </c>
      <c r="L76" s="19">
        <f t="shared" si="11"/>
        <v>1567428</v>
      </c>
      <c r="Q76" s="48"/>
    </row>
    <row r="77" spans="1:17" x14ac:dyDescent="0.2">
      <c r="A77" s="53" t="s">
        <v>12</v>
      </c>
      <c r="B77" s="5" t="s">
        <v>57</v>
      </c>
      <c r="C77" s="36" t="s">
        <v>149</v>
      </c>
      <c r="D77" s="5">
        <v>2</v>
      </c>
      <c r="E77" s="16">
        <v>1</v>
      </c>
      <c r="F77" s="34">
        <v>2262418.48</v>
      </c>
      <c r="G77" s="18">
        <f t="shared" si="8"/>
        <v>5.5259766188713817E-2</v>
      </c>
      <c r="H77" s="34">
        <f t="shared" si="9"/>
        <v>2835038</v>
      </c>
      <c r="I77" s="17"/>
      <c r="J77" s="34">
        <v>724069.99424379005</v>
      </c>
      <c r="K77" s="18">
        <f t="shared" si="10"/>
        <v>2.1697903583367137E-2</v>
      </c>
      <c r="L77" s="19">
        <f t="shared" si="11"/>
        <v>262519</v>
      </c>
      <c r="Q77" s="48"/>
    </row>
    <row r="78" spans="1:17" x14ac:dyDescent="0.2">
      <c r="A78" s="15"/>
      <c r="C78" s="36"/>
      <c r="E78" s="16"/>
      <c r="F78" s="34"/>
      <c r="G78" s="18"/>
      <c r="H78" s="34"/>
      <c r="I78" s="34"/>
      <c r="J78" s="34"/>
      <c r="K78" s="18"/>
      <c r="L78" s="19"/>
    </row>
    <row r="79" spans="1:17" x14ac:dyDescent="0.2">
      <c r="A79" s="15"/>
      <c r="E79" s="22"/>
      <c r="F79" s="23"/>
      <c r="G79" s="18"/>
      <c r="H79" s="17"/>
      <c r="I79" s="17"/>
      <c r="J79" s="17"/>
      <c r="K79" s="18"/>
      <c r="L79" s="19"/>
    </row>
    <row r="80" spans="1:17" x14ac:dyDescent="0.2">
      <c r="A80" s="15"/>
      <c r="E80" s="16"/>
      <c r="F80" s="23">
        <f>SUM(F63:F77)</f>
        <v>40941513.799999997</v>
      </c>
      <c r="G80" s="24">
        <f>SUM(G63:G79)</f>
        <v>1.0000000000000002</v>
      </c>
      <c r="H80" s="62">
        <f>SUM(H63:H78)</f>
        <v>51303835</v>
      </c>
      <c r="I80" s="17"/>
      <c r="J80" s="23">
        <f>SUM(J63:J77)</f>
        <v>33370504.733869176</v>
      </c>
      <c r="K80" s="18">
        <f>SUM(K63:K78)</f>
        <v>0.99999999999999989</v>
      </c>
      <c r="L80" s="17">
        <f>SUM(L63:L78)</f>
        <v>12098798</v>
      </c>
    </row>
    <row r="81" spans="1:12" x14ac:dyDescent="0.2">
      <c r="A81" s="15"/>
      <c r="E81" s="16"/>
      <c r="F81" s="28">
        <f>SUM(F63:F78)</f>
        <v>40941513.799999997</v>
      </c>
      <c r="G81" s="23"/>
      <c r="H81" s="23"/>
      <c r="I81" s="23"/>
      <c r="J81" s="28">
        <f>SUM(J63:J78)</f>
        <v>33370504.733869176</v>
      </c>
    </row>
    <row r="82" spans="1:12" x14ac:dyDescent="0.2">
      <c r="A82" s="15"/>
      <c r="E82" s="16"/>
      <c r="F82" s="23"/>
      <c r="G82" s="23"/>
      <c r="H82" s="23"/>
      <c r="I82" s="23"/>
      <c r="J82" s="23"/>
    </row>
    <row r="83" spans="1:12" x14ac:dyDescent="0.2">
      <c r="A83" s="15"/>
      <c r="E83" s="16"/>
      <c r="F83" s="23"/>
      <c r="G83" s="29" t="s">
        <v>97</v>
      </c>
      <c r="H83" s="30">
        <v>51303835.557693377</v>
      </c>
      <c r="I83" s="23"/>
      <c r="J83" s="7"/>
      <c r="K83" s="66" t="s">
        <v>98</v>
      </c>
      <c r="L83" s="60">
        <v>12098796.937369078</v>
      </c>
    </row>
    <row r="84" spans="1:12" x14ac:dyDescent="0.2">
      <c r="A84" s="15"/>
      <c r="E84" s="16"/>
      <c r="F84" s="23"/>
      <c r="G84" s="23"/>
      <c r="H84" s="23"/>
      <c r="I84" s="23"/>
      <c r="J84" s="23"/>
    </row>
    <row r="85" spans="1:12" x14ac:dyDescent="0.2">
      <c r="A85" s="5"/>
      <c r="D85" s="6"/>
      <c r="E85" s="16"/>
      <c r="F85" s="23"/>
      <c r="G85" s="23"/>
      <c r="H85" s="23"/>
      <c r="I85" s="23"/>
      <c r="K85" s="23"/>
    </row>
    <row r="86" spans="1:12" x14ac:dyDescent="0.2">
      <c r="A86" s="15"/>
      <c r="E86" s="16"/>
      <c r="F86" s="23"/>
      <c r="G86" s="23"/>
      <c r="H86" s="23"/>
      <c r="I86" s="23"/>
      <c r="J86" s="23"/>
    </row>
    <row r="87" spans="1:12" x14ac:dyDescent="0.2">
      <c r="A87" s="15"/>
      <c r="E87" s="16"/>
      <c r="F87" s="23"/>
      <c r="G87" s="23"/>
      <c r="H87" s="23"/>
      <c r="I87" s="23"/>
      <c r="J87" s="23"/>
    </row>
    <row r="94" spans="1:12" x14ac:dyDescent="0.2">
      <c r="B94" s="4"/>
      <c r="C94" s="4"/>
      <c r="D94" s="4"/>
      <c r="E94" s="25"/>
      <c r="F94" s="34"/>
      <c r="G94" s="17"/>
      <c r="H94" s="17"/>
      <c r="I94" s="17"/>
      <c r="J94" s="17"/>
    </row>
    <row r="95" spans="1:12" x14ac:dyDescent="0.2">
      <c r="B95" s="4"/>
      <c r="C95" s="4"/>
      <c r="D95" s="4"/>
      <c r="E95" s="25"/>
    </row>
    <row r="96" spans="1:12" x14ac:dyDescent="0.2">
      <c r="B96" s="4"/>
      <c r="C96" s="4"/>
      <c r="D96" s="4"/>
      <c r="E96" s="25"/>
    </row>
    <row r="97" spans="2:5" x14ac:dyDescent="0.2">
      <c r="B97" s="4"/>
      <c r="C97" s="4"/>
      <c r="D97" s="4"/>
      <c r="E97" s="25"/>
    </row>
    <row r="98" spans="2:5" x14ac:dyDescent="0.2">
      <c r="B98" s="4"/>
      <c r="C98" s="4"/>
      <c r="D98" s="4"/>
      <c r="E98" s="25"/>
    </row>
    <row r="99" spans="2:5" x14ac:dyDescent="0.2">
      <c r="B99" s="4"/>
      <c r="C99" s="4"/>
      <c r="D99" s="4"/>
      <c r="E99" s="25"/>
    </row>
    <row r="100" spans="2:5" x14ac:dyDescent="0.2">
      <c r="B100" s="4"/>
      <c r="C100" s="4"/>
      <c r="D100" s="4"/>
      <c r="E100" s="25"/>
    </row>
    <row r="101" spans="2:5" x14ac:dyDescent="0.2">
      <c r="B101" s="4"/>
      <c r="C101" s="4"/>
      <c r="D101" s="4"/>
      <c r="E101" s="25"/>
    </row>
    <row r="102" spans="2:5" x14ac:dyDescent="0.2">
      <c r="B102" s="4"/>
      <c r="C102" s="4"/>
      <c r="D102" s="4"/>
      <c r="E102" s="25"/>
    </row>
    <row r="103" spans="2:5" x14ac:dyDescent="0.2">
      <c r="E103" s="25"/>
    </row>
    <row r="104" spans="2:5" x14ac:dyDescent="0.2">
      <c r="E104" s="7"/>
    </row>
    <row r="114" spans="1:12" s="8" customFormat="1" x14ac:dyDescent="0.2">
      <c r="A114" s="4"/>
      <c r="B114" s="5"/>
      <c r="C114" s="5"/>
      <c r="D114" s="5"/>
      <c r="F114" s="4"/>
      <c r="G114" s="4"/>
      <c r="H114" s="4"/>
      <c r="I114" s="4"/>
      <c r="J114" s="4"/>
      <c r="K114" s="4"/>
      <c r="L114" s="4"/>
    </row>
    <row r="115" spans="1:12" s="8" customFormat="1" x14ac:dyDescent="0.2">
      <c r="A115" s="4"/>
      <c r="B115" s="5"/>
      <c r="C115" s="5"/>
      <c r="D115" s="5"/>
      <c r="F115" s="4"/>
      <c r="G115" s="4"/>
      <c r="H115" s="4"/>
      <c r="I115" s="4"/>
      <c r="J115" s="4"/>
      <c r="K115" s="4"/>
      <c r="L115" s="4"/>
    </row>
    <row r="116" spans="1:12" s="8" customFormat="1" x14ac:dyDescent="0.2">
      <c r="A116" s="4"/>
      <c r="B116" s="5"/>
      <c r="C116" s="5"/>
      <c r="D116" s="5"/>
      <c r="F116" s="4"/>
      <c r="G116" s="4"/>
      <c r="H116" s="4"/>
      <c r="I116" s="4"/>
      <c r="J116" s="4"/>
      <c r="K116" s="4"/>
      <c r="L116" s="4"/>
    </row>
    <row r="117" spans="1:12" s="8" customFormat="1" x14ac:dyDescent="0.2">
      <c r="A117" s="4"/>
      <c r="B117" s="5"/>
      <c r="C117" s="5"/>
      <c r="D117" s="5"/>
      <c r="F117" s="4"/>
      <c r="G117" s="4"/>
      <c r="H117" s="4"/>
      <c r="I117" s="4"/>
      <c r="J117" s="4"/>
      <c r="K117" s="4"/>
      <c r="L117" s="4"/>
    </row>
    <row r="118" spans="1:12" s="8" customFormat="1" x14ac:dyDescent="0.2">
      <c r="A118" s="4"/>
      <c r="B118" s="5"/>
      <c r="C118" s="5"/>
      <c r="D118" s="5"/>
      <c r="F118" s="4"/>
      <c r="G118" s="4"/>
      <c r="H118" s="4"/>
      <c r="I118" s="4"/>
      <c r="J118" s="4"/>
      <c r="K118" s="4"/>
      <c r="L118" s="4"/>
    </row>
    <row r="119" spans="1:12" s="8" customFormat="1" x14ac:dyDescent="0.2">
      <c r="A119" s="4"/>
      <c r="B119" s="5"/>
      <c r="C119" s="5"/>
      <c r="D119" s="5"/>
      <c r="F119" s="4"/>
      <c r="G119" s="4"/>
      <c r="H119" s="4"/>
      <c r="I119" s="4"/>
      <c r="J119" s="4"/>
      <c r="K119" s="4"/>
      <c r="L119" s="4"/>
    </row>
    <row r="120" spans="1:12" s="8" customFormat="1" x14ac:dyDescent="0.2">
      <c r="A120" s="4"/>
      <c r="B120" s="5"/>
      <c r="C120" s="5"/>
      <c r="D120" s="5"/>
      <c r="F120" s="4"/>
      <c r="G120" s="4"/>
      <c r="H120" s="4"/>
      <c r="I120" s="4"/>
      <c r="J120" s="4"/>
      <c r="K120" s="4"/>
      <c r="L120" s="4"/>
    </row>
    <row r="121" spans="1:12" s="8" customFormat="1" x14ac:dyDescent="0.2">
      <c r="A121" s="4"/>
      <c r="B121" s="5"/>
      <c r="C121" s="5"/>
      <c r="D121" s="5"/>
      <c r="F121" s="4"/>
      <c r="G121" s="4"/>
      <c r="H121" s="4"/>
      <c r="I121" s="4"/>
      <c r="J121" s="4"/>
      <c r="K121" s="4"/>
      <c r="L121" s="4"/>
    </row>
    <row r="122" spans="1:12" s="8" customFormat="1" x14ac:dyDescent="0.2">
      <c r="A122" s="4"/>
      <c r="B122" s="5"/>
      <c r="C122" s="5"/>
      <c r="D122" s="5"/>
      <c r="F122" s="4"/>
      <c r="G122" s="4"/>
      <c r="H122" s="4"/>
      <c r="I122" s="4"/>
      <c r="J122" s="4"/>
      <c r="K122" s="4"/>
      <c r="L122" s="4"/>
    </row>
    <row r="123" spans="1:12" s="8" customFormat="1" x14ac:dyDescent="0.2">
      <c r="A123" s="4"/>
      <c r="B123" s="5"/>
      <c r="C123" s="5"/>
      <c r="D123" s="5"/>
      <c r="F123" s="4"/>
      <c r="G123" s="4"/>
      <c r="H123" s="4"/>
      <c r="I123" s="4"/>
      <c r="J123" s="4"/>
      <c r="K123" s="4"/>
      <c r="L123" s="4"/>
    </row>
    <row r="124" spans="1:12" s="8" customFormat="1" x14ac:dyDescent="0.2">
      <c r="A124" s="4"/>
      <c r="B124" s="5"/>
      <c r="C124" s="5"/>
      <c r="D124" s="5"/>
      <c r="F124" s="4"/>
      <c r="G124" s="4"/>
      <c r="H124" s="4"/>
      <c r="I124" s="4"/>
      <c r="J124" s="4"/>
      <c r="K124" s="4"/>
      <c r="L124" s="4"/>
    </row>
    <row r="125" spans="1:12" s="8" customFormat="1" x14ac:dyDescent="0.2">
      <c r="A125" s="4"/>
      <c r="B125" s="5"/>
      <c r="C125" s="5"/>
      <c r="D125" s="5"/>
      <c r="F125" s="4"/>
      <c r="G125" s="4"/>
      <c r="H125" s="4"/>
      <c r="I125" s="4"/>
      <c r="J125" s="4"/>
      <c r="K125" s="4"/>
      <c r="L125" s="4"/>
    </row>
    <row r="126" spans="1:12" s="8" customFormat="1" x14ac:dyDescent="0.2">
      <c r="A126" s="4"/>
      <c r="B126" s="5"/>
      <c r="C126" s="5"/>
      <c r="D126" s="5"/>
      <c r="F126" s="4"/>
      <c r="G126" s="4"/>
      <c r="H126" s="4"/>
      <c r="I126" s="4"/>
      <c r="J126" s="4"/>
      <c r="K126" s="4"/>
      <c r="L126" s="4"/>
    </row>
    <row r="127" spans="1:12" s="8" customFormat="1" x14ac:dyDescent="0.2">
      <c r="A127" s="4"/>
      <c r="B127" s="5"/>
      <c r="C127" s="5"/>
      <c r="D127" s="5"/>
      <c r="F127" s="4"/>
      <c r="G127" s="4"/>
      <c r="H127" s="4"/>
      <c r="I127" s="4"/>
      <c r="J127" s="4"/>
      <c r="K127" s="4"/>
      <c r="L127" s="4"/>
    </row>
    <row r="128" spans="1:12" s="8" customFormat="1" x14ac:dyDescent="0.2">
      <c r="A128" s="4"/>
      <c r="B128" s="5"/>
      <c r="C128" s="5"/>
      <c r="D128" s="5"/>
      <c r="F128" s="4"/>
      <c r="G128" s="4"/>
      <c r="H128" s="4"/>
      <c r="I128" s="4"/>
      <c r="J128" s="4"/>
      <c r="K128" s="4"/>
      <c r="L128" s="4"/>
    </row>
    <row r="129" spans="1:12" s="8" customFormat="1" x14ac:dyDescent="0.2">
      <c r="A129" s="4"/>
      <c r="B129" s="5"/>
      <c r="C129" s="5"/>
      <c r="D129" s="5"/>
      <c r="F129" s="4"/>
      <c r="G129" s="4"/>
      <c r="H129" s="4"/>
      <c r="I129" s="4"/>
      <c r="J129" s="4"/>
      <c r="K129" s="4"/>
      <c r="L129" s="4"/>
    </row>
    <row r="130" spans="1:12" s="8" customFormat="1" x14ac:dyDescent="0.2">
      <c r="A130" s="4"/>
      <c r="B130" s="5"/>
      <c r="C130" s="5"/>
      <c r="D130" s="5"/>
      <c r="F130" s="4"/>
      <c r="G130" s="4"/>
      <c r="H130" s="4"/>
      <c r="I130" s="4"/>
      <c r="J130" s="4"/>
      <c r="K130" s="4"/>
      <c r="L130" s="4"/>
    </row>
    <row r="131" spans="1:12" s="8" customFormat="1" x14ac:dyDescent="0.2">
      <c r="A131" s="4"/>
      <c r="B131" s="5"/>
      <c r="C131" s="5"/>
      <c r="D131" s="5"/>
      <c r="F131" s="4"/>
      <c r="G131" s="4"/>
      <c r="H131" s="4"/>
      <c r="I131" s="4"/>
      <c r="J131" s="4"/>
      <c r="K131" s="4"/>
      <c r="L131" s="4"/>
    </row>
    <row r="132" spans="1:12" s="8" customFormat="1" x14ac:dyDescent="0.2">
      <c r="A132" s="4"/>
      <c r="B132" s="5"/>
      <c r="C132" s="5"/>
      <c r="D132" s="5"/>
      <c r="F132" s="4"/>
      <c r="G132" s="4"/>
      <c r="H132" s="4"/>
      <c r="I132" s="4"/>
      <c r="J132" s="4"/>
      <c r="K132" s="4"/>
      <c r="L132" s="4"/>
    </row>
    <row r="133" spans="1:12" s="8" customFormat="1" x14ac:dyDescent="0.2">
      <c r="A133" s="4"/>
      <c r="B133" s="5"/>
      <c r="C133" s="5"/>
      <c r="D133" s="5"/>
      <c r="F133" s="4"/>
      <c r="G133" s="4"/>
      <c r="H133" s="4"/>
      <c r="I133" s="4"/>
      <c r="J133" s="4"/>
      <c r="K133" s="4"/>
      <c r="L133" s="4"/>
    </row>
    <row r="134" spans="1:12" s="8" customFormat="1" x14ac:dyDescent="0.2">
      <c r="A134" s="4"/>
      <c r="B134" s="5"/>
      <c r="C134" s="5"/>
      <c r="D134" s="5"/>
      <c r="F134" s="4"/>
      <c r="G134" s="4"/>
      <c r="H134" s="4"/>
      <c r="I134" s="4"/>
      <c r="J134" s="4"/>
      <c r="K134" s="4"/>
      <c r="L134" s="4"/>
    </row>
    <row r="135" spans="1:12" s="8" customFormat="1" x14ac:dyDescent="0.2">
      <c r="A135" s="4"/>
      <c r="B135" s="5"/>
      <c r="C135" s="5"/>
      <c r="D135" s="5"/>
      <c r="F135" s="4"/>
      <c r="G135" s="4"/>
      <c r="H135" s="4"/>
      <c r="I135" s="4"/>
      <c r="J135" s="4"/>
      <c r="K135" s="4"/>
      <c r="L135" s="4"/>
    </row>
    <row r="136" spans="1:12" s="8" customFormat="1" x14ac:dyDescent="0.2">
      <c r="A136" s="4"/>
      <c r="B136" s="5"/>
      <c r="C136" s="5"/>
      <c r="D136" s="5"/>
      <c r="F136" s="4"/>
      <c r="G136" s="4"/>
      <c r="H136" s="4"/>
      <c r="I136" s="4"/>
      <c r="J136" s="4"/>
      <c r="K136" s="4"/>
      <c r="L136" s="4"/>
    </row>
    <row r="137" spans="1:12" s="8" customFormat="1" x14ac:dyDescent="0.2">
      <c r="A137" s="4"/>
      <c r="B137" s="5"/>
      <c r="C137" s="5"/>
      <c r="D137" s="5"/>
      <c r="F137" s="4"/>
      <c r="G137" s="4"/>
      <c r="H137" s="4"/>
      <c r="I137" s="4"/>
      <c r="J137" s="4"/>
      <c r="K137" s="4"/>
      <c r="L137" s="4"/>
    </row>
    <row r="138" spans="1:12" s="8" customFormat="1" x14ac:dyDescent="0.2">
      <c r="A138" s="4"/>
      <c r="B138" s="5"/>
      <c r="C138" s="5"/>
      <c r="D138" s="5"/>
      <c r="F138" s="4"/>
      <c r="G138" s="4"/>
      <c r="H138" s="4"/>
      <c r="I138" s="4"/>
      <c r="J138" s="4"/>
      <c r="K138" s="4"/>
      <c r="L138" s="4"/>
    </row>
    <row r="139" spans="1:12" s="8" customFormat="1" x14ac:dyDescent="0.2">
      <c r="A139" s="4"/>
      <c r="B139" s="5"/>
      <c r="C139" s="5"/>
      <c r="D139" s="5"/>
      <c r="F139" s="4"/>
      <c r="G139" s="4"/>
      <c r="H139" s="4"/>
      <c r="I139" s="4"/>
      <c r="J139" s="4"/>
      <c r="K139" s="4"/>
      <c r="L139" s="4"/>
    </row>
    <row r="140" spans="1:12" s="8" customFormat="1" x14ac:dyDescent="0.2">
      <c r="A140" s="4"/>
      <c r="B140" s="5"/>
      <c r="C140" s="5"/>
      <c r="D140" s="5"/>
      <c r="F140" s="4"/>
      <c r="G140" s="4"/>
      <c r="H140" s="4"/>
      <c r="I140" s="4"/>
      <c r="J140" s="4"/>
      <c r="K140" s="4"/>
      <c r="L140" s="4"/>
    </row>
    <row r="141" spans="1:12" s="8" customFormat="1" x14ac:dyDescent="0.2">
      <c r="A141" s="4"/>
      <c r="B141" s="5"/>
      <c r="C141" s="5"/>
      <c r="D141" s="5"/>
      <c r="F141" s="4"/>
      <c r="G141" s="4"/>
      <c r="H141" s="4"/>
      <c r="I141" s="4"/>
      <c r="J141" s="4"/>
      <c r="K141" s="4"/>
      <c r="L141" s="4"/>
    </row>
    <row r="142" spans="1:12" s="8" customFormat="1" x14ac:dyDescent="0.2">
      <c r="A142" s="4"/>
      <c r="B142" s="5"/>
      <c r="C142" s="5"/>
      <c r="D142" s="5"/>
      <c r="F142" s="4"/>
      <c r="G142" s="4"/>
      <c r="H142" s="4"/>
      <c r="I142" s="4"/>
      <c r="J142" s="4"/>
      <c r="K142" s="4"/>
      <c r="L142" s="4"/>
    </row>
    <row r="143" spans="1:12" s="8" customFormat="1" x14ac:dyDescent="0.2">
      <c r="A143" s="4"/>
      <c r="B143" s="5"/>
      <c r="C143" s="5"/>
      <c r="D143" s="5"/>
      <c r="F143" s="4"/>
      <c r="G143" s="4"/>
      <c r="H143" s="4"/>
      <c r="I143" s="4"/>
      <c r="J143" s="4"/>
      <c r="K143" s="4"/>
      <c r="L143" s="4"/>
    </row>
    <row r="144" spans="1:12" s="8" customFormat="1" x14ac:dyDescent="0.2">
      <c r="A144" s="4"/>
      <c r="B144" s="5"/>
      <c r="C144" s="5"/>
      <c r="D144" s="5"/>
      <c r="F144" s="4"/>
      <c r="G144" s="4"/>
      <c r="H144" s="4"/>
      <c r="I144" s="4"/>
      <c r="J144" s="4"/>
      <c r="K144" s="4"/>
      <c r="L144" s="4"/>
    </row>
    <row r="145" spans="1:12" s="8" customFormat="1" x14ac:dyDescent="0.2">
      <c r="A145" s="4"/>
      <c r="B145" s="5"/>
      <c r="C145" s="5"/>
      <c r="D145" s="5"/>
      <c r="F145" s="4"/>
      <c r="G145" s="4"/>
      <c r="H145" s="4"/>
      <c r="I145" s="4"/>
      <c r="J145" s="4"/>
      <c r="K145" s="4"/>
      <c r="L145" s="4"/>
    </row>
    <row r="146" spans="1:12" s="8" customFormat="1" x14ac:dyDescent="0.2">
      <c r="A146" s="4"/>
      <c r="B146" s="5"/>
      <c r="C146" s="5"/>
      <c r="D146" s="5"/>
      <c r="F146" s="4"/>
      <c r="G146" s="4"/>
      <c r="H146" s="4"/>
      <c r="I146" s="4"/>
      <c r="J146" s="4"/>
      <c r="K146" s="4"/>
      <c r="L146" s="4"/>
    </row>
    <row r="147" spans="1:12" s="8" customFormat="1" x14ac:dyDescent="0.2">
      <c r="A147" s="4"/>
      <c r="B147" s="5"/>
      <c r="C147" s="5"/>
      <c r="D147" s="5"/>
      <c r="F147" s="4"/>
      <c r="G147" s="4"/>
      <c r="H147" s="4"/>
      <c r="I147" s="4"/>
      <c r="J147" s="4"/>
      <c r="K147" s="4"/>
      <c r="L147" s="4"/>
    </row>
    <row r="148" spans="1:12" s="8" customFormat="1" x14ac:dyDescent="0.2">
      <c r="A148" s="4"/>
      <c r="B148" s="5"/>
      <c r="C148" s="5"/>
      <c r="D148" s="5"/>
      <c r="F148" s="4"/>
      <c r="G148" s="4"/>
      <c r="H148" s="4"/>
      <c r="I148" s="4"/>
      <c r="J148" s="4"/>
      <c r="K148" s="4"/>
      <c r="L148" s="4"/>
    </row>
    <row r="149" spans="1:12" s="8" customFormat="1" x14ac:dyDescent="0.2">
      <c r="A149" s="4"/>
      <c r="B149" s="5"/>
      <c r="C149" s="5"/>
      <c r="D149" s="5"/>
      <c r="F149" s="4"/>
      <c r="G149" s="4"/>
      <c r="H149" s="4"/>
      <c r="I149" s="4"/>
      <c r="J149" s="4"/>
      <c r="K149" s="4"/>
      <c r="L149" s="4"/>
    </row>
    <row r="150" spans="1:12" s="8" customFormat="1" x14ac:dyDescent="0.2">
      <c r="A150" s="4"/>
      <c r="B150" s="5"/>
      <c r="C150" s="5"/>
      <c r="D150" s="5"/>
      <c r="F150" s="4"/>
      <c r="G150" s="4"/>
      <c r="H150" s="4"/>
      <c r="I150" s="4"/>
      <c r="J150" s="4"/>
      <c r="K150" s="4"/>
      <c r="L150" s="4"/>
    </row>
    <row r="151" spans="1:12" s="8" customFormat="1" x14ac:dyDescent="0.2">
      <c r="A151" s="4"/>
      <c r="B151" s="5"/>
      <c r="C151" s="5"/>
      <c r="D151" s="5"/>
      <c r="F151" s="4"/>
      <c r="G151" s="4"/>
      <c r="H151" s="4"/>
      <c r="I151" s="4"/>
      <c r="J151" s="4"/>
      <c r="K151" s="4"/>
      <c r="L151" s="4"/>
    </row>
    <row r="152" spans="1:12" s="8" customFormat="1" x14ac:dyDescent="0.2">
      <c r="A152" s="4"/>
      <c r="B152" s="5"/>
      <c r="C152" s="5"/>
      <c r="D152" s="5"/>
      <c r="F152" s="4"/>
      <c r="G152" s="4"/>
      <c r="H152" s="4"/>
      <c r="I152" s="4"/>
      <c r="J152" s="4"/>
      <c r="K152" s="4"/>
      <c r="L152" s="4"/>
    </row>
    <row r="153" spans="1:12" s="8" customFormat="1" x14ac:dyDescent="0.2">
      <c r="A153" s="4"/>
      <c r="B153" s="5"/>
      <c r="C153" s="5"/>
      <c r="D153" s="5"/>
      <c r="F153" s="4"/>
      <c r="G153" s="4"/>
      <c r="H153" s="4"/>
      <c r="I153" s="4"/>
      <c r="J153" s="4"/>
      <c r="K153" s="4"/>
      <c r="L153" s="4"/>
    </row>
    <row r="154" spans="1:12" s="8" customFormat="1" x14ac:dyDescent="0.2">
      <c r="A154" s="4"/>
      <c r="B154" s="5"/>
      <c r="C154" s="5"/>
      <c r="D154" s="5"/>
      <c r="F154" s="4"/>
      <c r="G154" s="4"/>
      <c r="H154" s="4"/>
      <c r="I154" s="4"/>
      <c r="J154" s="4"/>
      <c r="K154" s="4"/>
      <c r="L154" s="4"/>
    </row>
    <row r="155" spans="1:12" s="8" customFormat="1" x14ac:dyDescent="0.2">
      <c r="A155" s="4"/>
      <c r="B155" s="5"/>
      <c r="C155" s="5"/>
      <c r="D155" s="5"/>
      <c r="F155" s="4"/>
      <c r="G155" s="4"/>
      <c r="H155" s="4"/>
      <c r="I155" s="4"/>
      <c r="J155" s="4"/>
      <c r="K155" s="4"/>
      <c r="L155" s="4"/>
    </row>
    <row r="156" spans="1:12" s="8" customFormat="1" x14ac:dyDescent="0.2">
      <c r="A156" s="4"/>
      <c r="B156" s="5"/>
      <c r="C156" s="5"/>
      <c r="D156" s="5"/>
      <c r="F156" s="4"/>
      <c r="G156" s="4"/>
      <c r="H156" s="4"/>
      <c r="I156" s="4"/>
      <c r="J156" s="4"/>
      <c r="K156" s="4"/>
      <c r="L156" s="4"/>
    </row>
    <row r="157" spans="1:12" s="8" customFormat="1" x14ac:dyDescent="0.2">
      <c r="A157" s="4"/>
      <c r="B157" s="5"/>
      <c r="C157" s="5"/>
      <c r="D157" s="5"/>
      <c r="F157" s="4"/>
      <c r="G157" s="4"/>
      <c r="H157" s="4"/>
      <c r="I157" s="4"/>
      <c r="J157" s="4"/>
      <c r="K157" s="4"/>
      <c r="L157" s="4"/>
    </row>
    <row r="158" spans="1:12" s="8" customFormat="1" x14ac:dyDescent="0.2">
      <c r="A158" s="4"/>
      <c r="B158" s="5"/>
      <c r="C158" s="5"/>
      <c r="D158" s="5"/>
      <c r="F158" s="4"/>
      <c r="G158" s="4"/>
      <c r="H158" s="4"/>
      <c r="I158" s="4"/>
      <c r="J158" s="4"/>
      <c r="K158" s="4"/>
      <c r="L158" s="4"/>
    </row>
    <row r="159" spans="1:12" s="8" customFormat="1" x14ac:dyDescent="0.2">
      <c r="A159" s="4"/>
      <c r="B159" s="5"/>
      <c r="C159" s="5"/>
      <c r="D159" s="5"/>
      <c r="F159" s="4"/>
      <c r="G159" s="4"/>
      <c r="H159" s="4"/>
      <c r="I159" s="4"/>
      <c r="J159" s="4"/>
      <c r="K159" s="4"/>
      <c r="L159" s="4"/>
    </row>
    <row r="160" spans="1:12" s="8" customFormat="1" x14ac:dyDescent="0.2">
      <c r="A160" s="4"/>
      <c r="B160" s="5"/>
      <c r="C160" s="5"/>
      <c r="D160" s="5"/>
      <c r="F160" s="4"/>
      <c r="G160" s="4"/>
      <c r="H160" s="4"/>
      <c r="I160" s="4"/>
      <c r="J160" s="4"/>
      <c r="K160" s="4"/>
      <c r="L160" s="4"/>
    </row>
    <row r="161" spans="1:12" s="8" customFormat="1" x14ac:dyDescent="0.2">
      <c r="A161" s="4"/>
      <c r="B161" s="5"/>
      <c r="C161" s="5"/>
      <c r="D161" s="5"/>
      <c r="F161" s="4"/>
      <c r="G161" s="4"/>
      <c r="H161" s="4"/>
      <c r="I161" s="4"/>
      <c r="J161" s="4"/>
      <c r="K161" s="4"/>
      <c r="L161" s="4"/>
    </row>
    <row r="162" spans="1:12" s="8" customFormat="1" x14ac:dyDescent="0.2">
      <c r="A162" s="4"/>
      <c r="B162" s="5"/>
      <c r="C162" s="5"/>
      <c r="D162" s="5"/>
      <c r="F162" s="4"/>
      <c r="G162" s="4"/>
      <c r="H162" s="4"/>
      <c r="I162" s="4"/>
      <c r="J162" s="4"/>
      <c r="K162" s="4"/>
      <c r="L162" s="4"/>
    </row>
    <row r="163" spans="1:12" s="8" customFormat="1" x14ac:dyDescent="0.2">
      <c r="A163" s="4"/>
      <c r="B163" s="5"/>
      <c r="C163" s="5"/>
      <c r="D163" s="5"/>
      <c r="F163" s="4"/>
      <c r="G163" s="4"/>
      <c r="H163" s="4"/>
      <c r="I163" s="4"/>
      <c r="J163" s="4"/>
      <c r="K163" s="4"/>
      <c r="L163" s="4"/>
    </row>
    <row r="164" spans="1:12" s="8" customFormat="1" x14ac:dyDescent="0.2">
      <c r="A164" s="4"/>
      <c r="B164" s="5"/>
      <c r="C164" s="5"/>
      <c r="D164" s="5"/>
      <c r="F164" s="4"/>
      <c r="G164" s="4"/>
      <c r="H164" s="4"/>
      <c r="I164" s="4"/>
      <c r="J164" s="4"/>
      <c r="K164" s="4"/>
      <c r="L164" s="4"/>
    </row>
    <row r="165" spans="1:12" s="8" customFormat="1" x14ac:dyDescent="0.2">
      <c r="A165" s="4"/>
      <c r="B165" s="5"/>
      <c r="C165" s="5"/>
      <c r="D165" s="5"/>
      <c r="F165" s="4"/>
      <c r="G165" s="4"/>
      <c r="H165" s="4"/>
      <c r="I165" s="4"/>
      <c r="J165" s="4"/>
      <c r="K165" s="4"/>
      <c r="L165" s="4"/>
    </row>
    <row r="166" spans="1:12" s="8" customFormat="1" x14ac:dyDescent="0.2">
      <c r="A166" s="4"/>
      <c r="B166" s="5"/>
      <c r="C166" s="5"/>
      <c r="D166" s="5"/>
      <c r="F166" s="4"/>
      <c r="G166" s="4"/>
      <c r="H166" s="4"/>
      <c r="I166" s="4"/>
      <c r="J166" s="4"/>
      <c r="K166" s="4"/>
      <c r="L166" s="4"/>
    </row>
    <row r="167" spans="1:12" s="8" customFormat="1" x14ac:dyDescent="0.2">
      <c r="A167" s="4"/>
      <c r="B167" s="5"/>
      <c r="C167" s="5"/>
      <c r="D167" s="5"/>
      <c r="F167" s="4"/>
      <c r="G167" s="4"/>
      <c r="H167" s="4"/>
      <c r="I167" s="4"/>
      <c r="J167" s="4"/>
      <c r="K167" s="4"/>
      <c r="L167" s="4"/>
    </row>
    <row r="168" spans="1:12" s="8" customFormat="1" x14ac:dyDescent="0.2">
      <c r="A168" s="4"/>
      <c r="B168" s="5"/>
      <c r="C168" s="5"/>
      <c r="D168" s="5"/>
      <c r="F168" s="4"/>
      <c r="G168" s="4"/>
      <c r="H168" s="4"/>
      <c r="I168" s="4"/>
      <c r="J168" s="4"/>
      <c r="K168" s="4"/>
      <c r="L168" s="4"/>
    </row>
    <row r="169" spans="1:12" s="8" customFormat="1" x14ac:dyDescent="0.2">
      <c r="A169" s="4"/>
      <c r="B169" s="5"/>
      <c r="C169" s="5"/>
      <c r="D169" s="5"/>
      <c r="F169" s="4"/>
      <c r="G169" s="4"/>
      <c r="H169" s="4"/>
      <c r="I169" s="4"/>
      <c r="J169" s="4"/>
      <c r="K169" s="4"/>
      <c r="L169" s="4"/>
    </row>
    <row r="170" spans="1:12" s="8" customFormat="1" x14ac:dyDescent="0.2">
      <c r="A170" s="4"/>
      <c r="B170" s="5"/>
      <c r="C170" s="5"/>
      <c r="D170" s="5"/>
      <c r="F170" s="4"/>
      <c r="G170" s="4"/>
      <c r="H170" s="4"/>
      <c r="I170" s="4"/>
      <c r="J170" s="4"/>
      <c r="K170" s="4"/>
      <c r="L170" s="4"/>
    </row>
    <row r="171" spans="1:12" s="8" customFormat="1" x14ac:dyDescent="0.2">
      <c r="A171" s="4"/>
      <c r="B171" s="5"/>
      <c r="C171" s="5"/>
      <c r="D171" s="5"/>
      <c r="F171" s="4"/>
      <c r="G171" s="4"/>
      <c r="H171" s="4"/>
      <c r="I171" s="4"/>
      <c r="J171" s="4"/>
      <c r="K171" s="4"/>
      <c r="L171" s="4"/>
    </row>
    <row r="172" spans="1:12" s="8" customFormat="1" x14ac:dyDescent="0.2">
      <c r="A172" s="4"/>
      <c r="B172" s="5"/>
      <c r="C172" s="5"/>
      <c r="D172" s="5"/>
      <c r="F172" s="4"/>
      <c r="G172" s="4"/>
      <c r="H172" s="4"/>
      <c r="I172" s="4"/>
      <c r="J172" s="4"/>
      <c r="K172" s="4"/>
      <c r="L172" s="4"/>
    </row>
    <row r="173" spans="1:12" s="8" customFormat="1" x14ac:dyDescent="0.2">
      <c r="A173" s="4"/>
      <c r="B173" s="5"/>
      <c r="C173" s="5"/>
      <c r="D173" s="5"/>
      <c r="F173" s="4"/>
      <c r="G173" s="4"/>
      <c r="H173" s="4"/>
      <c r="I173" s="4"/>
      <c r="J173" s="4"/>
      <c r="K173" s="4"/>
      <c r="L173" s="4"/>
    </row>
    <row r="174" spans="1:12" s="8" customFormat="1" x14ac:dyDescent="0.2">
      <c r="A174" s="4"/>
      <c r="B174" s="5"/>
      <c r="C174" s="5"/>
      <c r="D174" s="5"/>
      <c r="F174" s="4"/>
      <c r="G174" s="4"/>
      <c r="H174" s="4"/>
      <c r="I174" s="4"/>
      <c r="J174" s="4"/>
      <c r="K174" s="4"/>
      <c r="L174" s="4"/>
    </row>
    <row r="175" spans="1:12" s="8" customFormat="1" x14ac:dyDescent="0.2">
      <c r="A175" s="4"/>
      <c r="B175" s="5"/>
      <c r="C175" s="5"/>
      <c r="D175" s="5"/>
      <c r="F175" s="4"/>
      <c r="G175" s="4"/>
      <c r="H175" s="4"/>
      <c r="I175" s="4"/>
      <c r="J175" s="4"/>
      <c r="K175" s="4"/>
      <c r="L175" s="4"/>
    </row>
    <row r="176" spans="1:12" s="8" customFormat="1" x14ac:dyDescent="0.2">
      <c r="A176" s="4"/>
      <c r="B176" s="5"/>
      <c r="C176" s="5"/>
      <c r="D176" s="5"/>
      <c r="F176" s="4"/>
      <c r="G176" s="4"/>
      <c r="H176" s="4"/>
      <c r="I176" s="4"/>
      <c r="J176" s="4"/>
      <c r="K176" s="4"/>
      <c r="L176" s="4"/>
    </row>
    <row r="177" spans="1:12" s="8" customFormat="1" x14ac:dyDescent="0.2">
      <c r="A177" s="4"/>
      <c r="B177" s="5"/>
      <c r="C177" s="5"/>
      <c r="D177" s="5"/>
      <c r="F177" s="4"/>
      <c r="G177" s="4"/>
      <c r="H177" s="4"/>
      <c r="I177" s="4"/>
      <c r="J177" s="4"/>
      <c r="K177" s="4"/>
      <c r="L177" s="4"/>
    </row>
    <row r="178" spans="1:12" s="8" customFormat="1" x14ac:dyDescent="0.2">
      <c r="A178" s="4"/>
      <c r="B178" s="5"/>
      <c r="C178" s="5"/>
      <c r="D178" s="5"/>
      <c r="F178" s="4"/>
      <c r="G178" s="4"/>
      <c r="H178" s="4"/>
      <c r="I178" s="4"/>
      <c r="J178" s="4"/>
      <c r="K178" s="4"/>
      <c r="L178" s="4"/>
    </row>
    <row r="179" spans="1:12" s="8" customFormat="1" x14ac:dyDescent="0.2">
      <c r="A179" s="4"/>
      <c r="B179" s="5"/>
      <c r="C179" s="5"/>
      <c r="D179" s="5"/>
      <c r="F179" s="4"/>
      <c r="G179" s="4"/>
      <c r="H179" s="4"/>
      <c r="I179" s="4"/>
      <c r="J179" s="4"/>
      <c r="K179" s="4"/>
      <c r="L179" s="4"/>
    </row>
    <row r="180" spans="1:12" s="8" customFormat="1" x14ac:dyDescent="0.2">
      <c r="A180" s="4"/>
      <c r="B180" s="5"/>
      <c r="C180" s="5"/>
      <c r="D180" s="5"/>
      <c r="F180" s="4"/>
      <c r="G180" s="4"/>
      <c r="H180" s="4"/>
      <c r="I180" s="4"/>
      <c r="J180" s="4"/>
      <c r="K180" s="4"/>
      <c r="L180" s="4"/>
    </row>
    <row r="181" spans="1:12" s="8" customFormat="1" x14ac:dyDescent="0.2">
      <c r="A181" s="4"/>
      <c r="B181" s="5"/>
      <c r="C181" s="5"/>
      <c r="D181" s="5"/>
      <c r="F181" s="4"/>
      <c r="G181" s="4"/>
      <c r="H181" s="4"/>
      <c r="I181" s="4"/>
      <c r="J181" s="4"/>
      <c r="K181" s="4"/>
      <c r="L181" s="4"/>
    </row>
    <row r="182" spans="1:12" s="8" customFormat="1" x14ac:dyDescent="0.2">
      <c r="A182" s="4"/>
      <c r="B182" s="5"/>
      <c r="C182" s="5"/>
      <c r="D182" s="5"/>
      <c r="F182" s="4"/>
      <c r="G182" s="4"/>
      <c r="H182" s="4"/>
      <c r="I182" s="4"/>
      <c r="J182" s="4"/>
      <c r="K182" s="4"/>
      <c r="L182" s="4"/>
    </row>
    <row r="183" spans="1:12" s="8" customFormat="1" x14ac:dyDescent="0.2">
      <c r="A183" s="4"/>
      <c r="B183" s="5"/>
      <c r="C183" s="5"/>
      <c r="D183" s="5"/>
      <c r="F183" s="4"/>
      <c r="G183" s="4"/>
      <c r="H183" s="4"/>
      <c r="I183" s="4"/>
      <c r="J183" s="4"/>
      <c r="K183" s="4"/>
      <c r="L183" s="4"/>
    </row>
    <row r="184" spans="1:12" s="8" customFormat="1" x14ac:dyDescent="0.2">
      <c r="A184" s="4"/>
      <c r="B184" s="5"/>
      <c r="C184" s="5"/>
      <c r="D184" s="5"/>
      <c r="F184" s="4"/>
      <c r="G184" s="4"/>
      <c r="H184" s="4"/>
      <c r="I184" s="4"/>
      <c r="J184" s="4"/>
      <c r="K184" s="4"/>
      <c r="L184" s="4"/>
    </row>
    <row r="185" spans="1:12" s="8" customFormat="1" x14ac:dyDescent="0.2">
      <c r="A185" s="4"/>
      <c r="B185" s="5"/>
      <c r="C185" s="5"/>
      <c r="D185" s="5"/>
      <c r="F185" s="4"/>
      <c r="G185" s="4"/>
      <c r="H185" s="4"/>
      <c r="I185" s="4"/>
      <c r="J185" s="4"/>
      <c r="K185" s="4"/>
      <c r="L185" s="4"/>
    </row>
    <row r="186" spans="1:12" s="8" customFormat="1" x14ac:dyDescent="0.2">
      <c r="A186" s="4"/>
      <c r="B186" s="5"/>
      <c r="C186" s="5"/>
      <c r="D186" s="5"/>
      <c r="F186" s="4"/>
      <c r="G186" s="4"/>
      <c r="H186" s="4"/>
      <c r="I186" s="4"/>
      <c r="J186" s="4"/>
      <c r="K186" s="4"/>
      <c r="L186" s="4"/>
    </row>
    <row r="187" spans="1:12" s="8" customFormat="1" x14ac:dyDescent="0.2">
      <c r="A187" s="4"/>
      <c r="B187" s="5"/>
      <c r="C187" s="5"/>
      <c r="D187" s="5"/>
      <c r="F187" s="4"/>
      <c r="G187" s="4"/>
      <c r="H187" s="4"/>
      <c r="I187" s="4"/>
      <c r="J187" s="4"/>
      <c r="K187" s="4"/>
      <c r="L187" s="4"/>
    </row>
    <row r="188" spans="1:12" s="8" customFormat="1" x14ac:dyDescent="0.2">
      <c r="A188" s="4"/>
      <c r="B188" s="5"/>
      <c r="C188" s="5"/>
      <c r="D188" s="5"/>
      <c r="F188" s="4"/>
      <c r="G188" s="4"/>
      <c r="H188" s="4"/>
      <c r="I188" s="4"/>
      <c r="J188" s="4"/>
      <c r="K188" s="4"/>
      <c r="L188" s="4"/>
    </row>
    <row r="189" spans="1:12" s="8" customFormat="1" x14ac:dyDescent="0.2">
      <c r="A189" s="4"/>
      <c r="B189" s="5"/>
      <c r="C189" s="5"/>
      <c r="D189" s="5"/>
      <c r="F189" s="4"/>
      <c r="G189" s="4"/>
      <c r="H189" s="4"/>
      <c r="I189" s="4"/>
      <c r="J189" s="4"/>
      <c r="K189" s="4"/>
      <c r="L189" s="4"/>
    </row>
    <row r="190" spans="1:12" s="8" customFormat="1" x14ac:dyDescent="0.2">
      <c r="A190" s="4"/>
      <c r="B190" s="5"/>
      <c r="C190" s="5"/>
      <c r="D190" s="5"/>
      <c r="F190" s="4"/>
      <c r="G190" s="4"/>
      <c r="H190" s="4"/>
      <c r="I190" s="4"/>
      <c r="J190" s="4"/>
      <c r="K190" s="4"/>
      <c r="L190" s="4"/>
    </row>
    <row r="191" spans="1:12" s="8" customFormat="1" x14ac:dyDescent="0.2">
      <c r="A191" s="4"/>
      <c r="B191" s="5"/>
      <c r="C191" s="5"/>
      <c r="D191" s="5"/>
      <c r="F191" s="4"/>
      <c r="G191" s="4"/>
      <c r="H191" s="4"/>
      <c r="I191" s="4"/>
      <c r="J191" s="4"/>
      <c r="K191" s="4"/>
      <c r="L191" s="4"/>
    </row>
    <row r="192" spans="1:12" s="8" customFormat="1" x14ac:dyDescent="0.2">
      <c r="A192" s="4"/>
      <c r="B192" s="5"/>
      <c r="C192" s="5"/>
      <c r="D192" s="5"/>
      <c r="F192" s="4"/>
      <c r="G192" s="4"/>
      <c r="H192" s="4"/>
      <c r="I192" s="4"/>
      <c r="J192" s="4"/>
      <c r="K192" s="4"/>
      <c r="L192" s="4"/>
    </row>
    <row r="193" spans="1:12" s="8" customFormat="1" x14ac:dyDescent="0.2">
      <c r="A193" s="4"/>
      <c r="B193" s="5"/>
      <c r="C193" s="5"/>
      <c r="D193" s="5"/>
      <c r="F193" s="4"/>
      <c r="G193" s="4"/>
      <c r="H193" s="4"/>
      <c r="I193" s="4"/>
      <c r="J193" s="4"/>
      <c r="K193" s="4"/>
      <c r="L193" s="4"/>
    </row>
    <row r="194" spans="1:12" s="8" customFormat="1" x14ac:dyDescent="0.2">
      <c r="A194" s="4"/>
      <c r="B194" s="5"/>
      <c r="C194" s="5"/>
      <c r="D194" s="5"/>
      <c r="F194" s="4"/>
      <c r="G194" s="4"/>
      <c r="H194" s="4"/>
      <c r="I194" s="4"/>
      <c r="J194" s="4"/>
      <c r="K194" s="4"/>
      <c r="L194" s="4"/>
    </row>
    <row r="195" spans="1:12" s="8" customFormat="1" x14ac:dyDescent="0.2">
      <c r="A195" s="4"/>
      <c r="B195" s="5"/>
      <c r="C195" s="5"/>
      <c r="D195" s="5"/>
      <c r="F195" s="4"/>
      <c r="G195" s="4"/>
      <c r="H195" s="4"/>
      <c r="I195" s="4"/>
      <c r="J195" s="4"/>
      <c r="K195" s="4"/>
      <c r="L195" s="4"/>
    </row>
    <row r="196" spans="1:12" s="8" customFormat="1" x14ac:dyDescent="0.2">
      <c r="A196" s="4"/>
      <c r="B196" s="5"/>
      <c r="C196" s="5"/>
      <c r="D196" s="5"/>
      <c r="F196" s="4"/>
      <c r="G196" s="4"/>
      <c r="H196" s="4"/>
      <c r="I196" s="4"/>
      <c r="J196" s="4"/>
      <c r="K196" s="4"/>
      <c r="L196" s="4"/>
    </row>
    <row r="197" spans="1:12" s="8" customFormat="1" x14ac:dyDescent="0.2">
      <c r="A197" s="4"/>
      <c r="B197" s="5"/>
      <c r="C197" s="5"/>
      <c r="D197" s="5"/>
      <c r="F197" s="4"/>
      <c r="G197" s="4"/>
      <c r="H197" s="4"/>
      <c r="I197" s="4"/>
      <c r="J197" s="4"/>
      <c r="K197" s="4"/>
      <c r="L197" s="4"/>
    </row>
    <row r="198" spans="1:12" s="8" customFormat="1" x14ac:dyDescent="0.2">
      <c r="A198" s="4"/>
      <c r="B198" s="5"/>
      <c r="C198" s="5"/>
      <c r="D198" s="5"/>
      <c r="F198" s="4"/>
      <c r="G198" s="4"/>
      <c r="H198" s="4"/>
      <c r="I198" s="4"/>
      <c r="J198" s="4"/>
      <c r="K198" s="4"/>
      <c r="L198" s="4"/>
    </row>
    <row r="199" spans="1:12" s="8" customFormat="1" x14ac:dyDescent="0.2">
      <c r="A199" s="4"/>
      <c r="B199" s="5"/>
      <c r="C199" s="5"/>
      <c r="D199" s="5"/>
      <c r="F199" s="4"/>
      <c r="G199" s="4"/>
      <c r="H199" s="4"/>
      <c r="I199" s="4"/>
      <c r="J199" s="4"/>
      <c r="K199" s="4"/>
      <c r="L199" s="4"/>
    </row>
    <row r="200" spans="1:12" s="8" customFormat="1" x14ac:dyDescent="0.2">
      <c r="A200" s="4"/>
      <c r="B200" s="5"/>
      <c r="C200" s="5"/>
      <c r="D200" s="5"/>
      <c r="F200" s="4"/>
      <c r="G200" s="4"/>
      <c r="H200" s="4"/>
      <c r="I200" s="4"/>
      <c r="J200" s="4"/>
      <c r="K200" s="4"/>
      <c r="L200" s="4"/>
    </row>
    <row r="201" spans="1:12" s="8" customFormat="1" x14ac:dyDescent="0.2">
      <c r="A201" s="4"/>
      <c r="B201" s="5"/>
      <c r="C201" s="5"/>
      <c r="D201" s="5"/>
      <c r="F201" s="4"/>
      <c r="G201" s="4"/>
      <c r="H201" s="4"/>
      <c r="I201" s="4"/>
      <c r="J201" s="4"/>
      <c r="K201" s="4"/>
      <c r="L201" s="4"/>
    </row>
    <row r="202" spans="1:12" s="8" customFormat="1" x14ac:dyDescent="0.2">
      <c r="A202" s="4"/>
      <c r="B202" s="5"/>
      <c r="C202" s="5"/>
      <c r="D202" s="5"/>
      <c r="F202" s="4"/>
      <c r="G202" s="4"/>
      <c r="H202" s="4"/>
      <c r="I202" s="4"/>
      <c r="J202" s="4"/>
      <c r="K202" s="4"/>
      <c r="L202" s="4"/>
    </row>
    <row r="203" spans="1:12" s="8" customFormat="1" x14ac:dyDescent="0.2">
      <c r="A203" s="4"/>
      <c r="B203" s="5"/>
      <c r="C203" s="5"/>
      <c r="D203" s="5"/>
      <c r="F203" s="4"/>
      <c r="G203" s="4"/>
      <c r="H203" s="4"/>
      <c r="I203" s="4"/>
      <c r="J203" s="4"/>
      <c r="K203" s="4"/>
      <c r="L203" s="4"/>
    </row>
    <row r="204" spans="1:12" s="8" customFormat="1" x14ac:dyDescent="0.2">
      <c r="A204" s="4"/>
      <c r="B204" s="5"/>
      <c r="C204" s="5"/>
      <c r="D204" s="5"/>
      <c r="F204" s="4"/>
      <c r="G204" s="4"/>
      <c r="H204" s="4"/>
      <c r="I204" s="4"/>
      <c r="J204" s="4"/>
      <c r="K204" s="4"/>
      <c r="L204" s="4"/>
    </row>
    <row r="205" spans="1:12" s="8" customFormat="1" x14ac:dyDescent="0.2">
      <c r="A205" s="4"/>
      <c r="B205" s="5"/>
      <c r="C205" s="5"/>
      <c r="D205" s="5"/>
      <c r="F205" s="4"/>
      <c r="G205" s="4"/>
      <c r="H205" s="4"/>
      <c r="I205" s="4"/>
      <c r="J205" s="4"/>
      <c r="K205" s="4"/>
      <c r="L205" s="4"/>
    </row>
    <row r="206" spans="1:12" s="8" customFormat="1" x14ac:dyDescent="0.2">
      <c r="A206" s="4"/>
      <c r="B206" s="5"/>
      <c r="C206" s="5"/>
      <c r="D206" s="5"/>
      <c r="F206" s="4"/>
      <c r="G206" s="4"/>
      <c r="H206" s="4"/>
      <c r="I206" s="4"/>
      <c r="J206" s="4"/>
      <c r="K206" s="4"/>
      <c r="L206" s="4"/>
    </row>
    <row r="207" spans="1:12" s="8" customFormat="1" x14ac:dyDescent="0.2">
      <c r="A207" s="4"/>
      <c r="B207" s="5"/>
      <c r="C207" s="5"/>
      <c r="D207" s="5"/>
      <c r="F207" s="4"/>
      <c r="G207" s="4"/>
      <c r="H207" s="4"/>
      <c r="I207" s="4"/>
      <c r="J207" s="4"/>
      <c r="K207" s="4"/>
      <c r="L207" s="4"/>
    </row>
    <row r="208" spans="1:12" s="8" customFormat="1" x14ac:dyDescent="0.2">
      <c r="A208" s="4"/>
      <c r="B208" s="5"/>
      <c r="C208" s="5"/>
      <c r="D208" s="5"/>
      <c r="F208" s="4"/>
      <c r="G208" s="4"/>
      <c r="H208" s="4"/>
      <c r="I208" s="4"/>
      <c r="J208" s="4"/>
      <c r="K208" s="4"/>
      <c r="L208" s="4"/>
    </row>
    <row r="209" spans="1:12" s="8" customFormat="1" x14ac:dyDescent="0.2">
      <c r="A209" s="4"/>
      <c r="B209" s="5"/>
      <c r="C209" s="5"/>
      <c r="D209" s="5"/>
      <c r="F209" s="4"/>
      <c r="G209" s="4"/>
      <c r="H209" s="4"/>
      <c r="I209" s="4"/>
      <c r="J209" s="4"/>
      <c r="K209" s="4"/>
      <c r="L209" s="4"/>
    </row>
    <row r="210" spans="1:12" s="8" customFormat="1" x14ac:dyDescent="0.2">
      <c r="A210" s="4"/>
      <c r="B210" s="5"/>
      <c r="C210" s="5"/>
      <c r="D210" s="5"/>
      <c r="F210" s="4"/>
      <c r="G210" s="4"/>
      <c r="H210" s="4"/>
      <c r="I210" s="4"/>
      <c r="J210" s="4"/>
      <c r="K210" s="4"/>
      <c r="L210" s="4"/>
    </row>
    <row r="211" spans="1:12" s="8" customFormat="1" x14ac:dyDescent="0.2">
      <c r="A211" s="4"/>
      <c r="B211" s="5"/>
      <c r="C211" s="5"/>
      <c r="D211" s="5"/>
      <c r="F211" s="4"/>
      <c r="G211" s="4"/>
      <c r="H211" s="4"/>
      <c r="I211" s="4"/>
      <c r="J211" s="4"/>
      <c r="K211" s="4"/>
      <c r="L211" s="4"/>
    </row>
    <row r="212" spans="1:12" s="8" customFormat="1" x14ac:dyDescent="0.2">
      <c r="A212" s="4"/>
      <c r="B212" s="5"/>
      <c r="C212" s="5"/>
      <c r="D212" s="5"/>
      <c r="F212" s="4"/>
      <c r="G212" s="4"/>
      <c r="H212" s="4"/>
      <c r="I212" s="4"/>
      <c r="J212" s="4"/>
      <c r="K212" s="4"/>
      <c r="L212" s="4"/>
    </row>
    <row r="213" spans="1:12" s="8" customFormat="1" x14ac:dyDescent="0.2">
      <c r="A213" s="4"/>
      <c r="B213" s="5"/>
      <c r="C213" s="5"/>
      <c r="D213" s="5"/>
      <c r="F213" s="4"/>
      <c r="G213" s="4"/>
      <c r="H213" s="4"/>
      <c r="I213" s="4"/>
      <c r="J213" s="4"/>
      <c r="K213" s="4"/>
      <c r="L213" s="4"/>
    </row>
    <row r="214" spans="1:12" s="8" customFormat="1" x14ac:dyDescent="0.2">
      <c r="A214" s="4"/>
      <c r="B214" s="5"/>
      <c r="C214" s="5"/>
      <c r="D214" s="5"/>
      <c r="F214" s="4"/>
      <c r="G214" s="4"/>
      <c r="H214" s="4"/>
      <c r="I214" s="4"/>
      <c r="J214" s="4"/>
      <c r="K214" s="4"/>
      <c r="L214" s="4"/>
    </row>
    <row r="215" spans="1:12" s="8" customFormat="1" x14ac:dyDescent="0.2">
      <c r="A215" s="4"/>
      <c r="B215" s="5"/>
      <c r="C215" s="5"/>
      <c r="D215" s="5"/>
      <c r="F215" s="4"/>
      <c r="G215" s="4"/>
      <c r="H215" s="4"/>
      <c r="I215" s="4"/>
      <c r="J215" s="4"/>
      <c r="K215" s="4"/>
      <c r="L215" s="4"/>
    </row>
    <row r="216" spans="1:12" s="8" customFormat="1" x14ac:dyDescent="0.2">
      <c r="A216" s="4"/>
      <c r="B216" s="5"/>
      <c r="C216" s="5"/>
      <c r="D216" s="5"/>
      <c r="F216" s="4"/>
      <c r="G216" s="4"/>
      <c r="H216" s="4"/>
      <c r="I216" s="4"/>
      <c r="J216" s="4"/>
      <c r="K216" s="4"/>
      <c r="L216" s="4"/>
    </row>
    <row r="217" spans="1:12" s="8" customFormat="1" x14ac:dyDescent="0.2">
      <c r="A217" s="4"/>
      <c r="B217" s="5"/>
      <c r="C217" s="5"/>
      <c r="D217" s="5"/>
      <c r="F217" s="4"/>
      <c r="G217" s="4"/>
      <c r="H217" s="4"/>
      <c r="I217" s="4"/>
      <c r="J217" s="4"/>
      <c r="K217" s="4"/>
      <c r="L217" s="4"/>
    </row>
    <row r="218" spans="1:12" s="8" customFormat="1" x14ac:dyDescent="0.2">
      <c r="A218" s="4"/>
      <c r="B218" s="5"/>
      <c r="C218" s="5"/>
      <c r="D218" s="5"/>
      <c r="F218" s="4"/>
      <c r="G218" s="4"/>
      <c r="H218" s="4"/>
      <c r="I218" s="4"/>
      <c r="J218" s="4"/>
      <c r="K218" s="4"/>
      <c r="L218" s="4"/>
    </row>
    <row r="219" spans="1:12" s="8" customFormat="1" x14ac:dyDescent="0.2">
      <c r="A219" s="4"/>
      <c r="B219" s="5"/>
      <c r="C219" s="5"/>
      <c r="D219" s="5"/>
      <c r="F219" s="4"/>
      <c r="G219" s="4"/>
      <c r="H219" s="4"/>
      <c r="I219" s="4"/>
      <c r="J219" s="4"/>
      <c r="K219" s="4"/>
      <c r="L219" s="4"/>
    </row>
    <row r="220" spans="1:12" s="8" customFormat="1" x14ac:dyDescent="0.2">
      <c r="A220" s="4"/>
      <c r="B220" s="5"/>
      <c r="C220" s="5"/>
      <c r="D220" s="5"/>
      <c r="F220" s="4"/>
      <c r="G220" s="4"/>
      <c r="H220" s="4"/>
      <c r="I220" s="4"/>
      <c r="J220" s="4"/>
      <c r="K220" s="4"/>
      <c r="L220" s="4"/>
    </row>
    <row r="221" spans="1:12" s="8" customFormat="1" x14ac:dyDescent="0.2">
      <c r="A221" s="4"/>
      <c r="B221" s="5"/>
      <c r="C221" s="5"/>
      <c r="D221" s="5"/>
      <c r="F221" s="4"/>
      <c r="G221" s="4"/>
      <c r="H221" s="4"/>
      <c r="I221" s="4"/>
      <c r="J221" s="4"/>
      <c r="K221" s="4"/>
      <c r="L221" s="4"/>
    </row>
    <row r="222" spans="1:12" s="8" customFormat="1" x14ac:dyDescent="0.2">
      <c r="A222" s="4"/>
      <c r="B222" s="5"/>
      <c r="C222" s="5"/>
      <c r="D222" s="5"/>
      <c r="F222" s="4"/>
      <c r="G222" s="4"/>
      <c r="H222" s="4"/>
      <c r="I222" s="4"/>
      <c r="J222" s="4"/>
      <c r="K222" s="4"/>
      <c r="L222" s="4"/>
    </row>
    <row r="223" spans="1:12" s="8" customFormat="1" x14ac:dyDescent="0.2">
      <c r="A223" s="4"/>
      <c r="B223" s="5"/>
      <c r="C223" s="5"/>
      <c r="D223" s="5"/>
      <c r="F223" s="4"/>
      <c r="G223" s="4"/>
      <c r="H223" s="4"/>
      <c r="I223" s="4"/>
      <c r="J223" s="4"/>
      <c r="K223" s="4"/>
      <c r="L223" s="4"/>
    </row>
    <row r="224" spans="1:12" s="8" customFormat="1" x14ac:dyDescent="0.2">
      <c r="A224" s="4"/>
      <c r="B224" s="5"/>
      <c r="C224" s="5"/>
      <c r="D224" s="5"/>
      <c r="F224" s="4"/>
      <c r="G224" s="4"/>
      <c r="H224" s="4"/>
      <c r="I224" s="4"/>
      <c r="J224" s="4"/>
      <c r="K224" s="4"/>
      <c r="L224" s="4"/>
    </row>
    <row r="225" spans="1:12" s="8" customFormat="1" x14ac:dyDescent="0.2">
      <c r="A225" s="4"/>
      <c r="B225" s="5"/>
      <c r="C225" s="5"/>
      <c r="D225" s="5"/>
      <c r="F225" s="4"/>
      <c r="G225" s="4"/>
      <c r="H225" s="4"/>
      <c r="I225" s="4"/>
      <c r="J225" s="4"/>
      <c r="K225" s="4"/>
      <c r="L225" s="4"/>
    </row>
    <row r="226" spans="1:12" s="8" customFormat="1" x14ac:dyDescent="0.2">
      <c r="A226" s="4"/>
      <c r="B226" s="5"/>
      <c r="C226" s="5"/>
      <c r="D226" s="5"/>
      <c r="F226" s="4"/>
      <c r="G226" s="4"/>
      <c r="H226" s="4"/>
      <c r="I226" s="4"/>
      <c r="J226" s="4"/>
      <c r="K226" s="4"/>
      <c r="L226" s="4"/>
    </row>
    <row r="227" spans="1:12" s="8" customFormat="1" x14ac:dyDescent="0.2">
      <c r="A227" s="4"/>
      <c r="B227" s="5"/>
      <c r="C227" s="5"/>
      <c r="D227" s="5"/>
      <c r="F227" s="4"/>
      <c r="G227" s="4"/>
      <c r="H227" s="4"/>
      <c r="I227" s="4"/>
      <c r="J227" s="4"/>
      <c r="K227" s="4"/>
      <c r="L227" s="4"/>
    </row>
    <row r="228" spans="1:12" s="8" customFormat="1" x14ac:dyDescent="0.2">
      <c r="A228" s="4"/>
      <c r="B228" s="5"/>
      <c r="C228" s="5"/>
      <c r="D228" s="5"/>
      <c r="F228" s="4"/>
      <c r="G228" s="4"/>
      <c r="H228" s="4"/>
      <c r="I228" s="4"/>
      <c r="J228" s="4"/>
      <c r="K228" s="4"/>
      <c r="L228" s="4"/>
    </row>
    <row r="229" spans="1:12" s="8" customFormat="1" x14ac:dyDescent="0.2">
      <c r="A229" s="4"/>
      <c r="B229" s="5"/>
      <c r="C229" s="5"/>
      <c r="D229" s="5"/>
      <c r="F229" s="4"/>
      <c r="G229" s="4"/>
      <c r="H229" s="4"/>
      <c r="I229" s="4"/>
      <c r="J229" s="4"/>
      <c r="K229" s="4"/>
      <c r="L229" s="4"/>
    </row>
    <row r="230" spans="1:12" s="8" customFormat="1" x14ac:dyDescent="0.2">
      <c r="A230" s="4"/>
      <c r="B230" s="5"/>
      <c r="C230" s="5"/>
      <c r="D230" s="5"/>
      <c r="F230" s="4"/>
      <c r="G230" s="4"/>
      <c r="H230" s="4"/>
      <c r="I230" s="4"/>
      <c r="J230" s="4"/>
      <c r="K230" s="4"/>
      <c r="L230" s="4"/>
    </row>
    <row r="231" spans="1:12" s="8" customFormat="1" x14ac:dyDescent="0.2">
      <c r="A231" s="4"/>
      <c r="B231" s="5"/>
      <c r="C231" s="5"/>
      <c r="D231" s="5"/>
      <c r="F231" s="4"/>
      <c r="G231" s="4"/>
      <c r="H231" s="4"/>
      <c r="I231" s="4"/>
      <c r="J231" s="4"/>
      <c r="K231" s="4"/>
      <c r="L231" s="4"/>
    </row>
    <row r="232" spans="1:12" s="8" customFormat="1" x14ac:dyDescent="0.2">
      <c r="A232" s="4"/>
      <c r="B232" s="5"/>
      <c r="C232" s="5"/>
      <c r="D232" s="5"/>
      <c r="F232" s="4"/>
      <c r="G232" s="4"/>
      <c r="H232" s="4"/>
      <c r="I232" s="4"/>
      <c r="J232" s="4"/>
      <c r="K232" s="4"/>
      <c r="L232" s="4"/>
    </row>
    <row r="233" spans="1:12" s="8" customFormat="1" x14ac:dyDescent="0.2">
      <c r="A233" s="4"/>
      <c r="B233" s="5"/>
      <c r="C233" s="5"/>
      <c r="D233" s="5"/>
      <c r="F233" s="4"/>
      <c r="G233" s="4"/>
      <c r="H233" s="4"/>
      <c r="I233" s="4"/>
      <c r="J233" s="4"/>
      <c r="K233" s="4"/>
      <c r="L233" s="4"/>
    </row>
    <row r="234" spans="1:12" s="8" customFormat="1" x14ac:dyDescent="0.2">
      <c r="A234" s="4"/>
      <c r="B234" s="5"/>
      <c r="C234" s="5"/>
      <c r="D234" s="5"/>
      <c r="F234" s="4"/>
      <c r="G234" s="4"/>
      <c r="H234" s="4"/>
      <c r="I234" s="4"/>
      <c r="J234" s="4"/>
      <c r="K234" s="4"/>
      <c r="L234" s="4"/>
    </row>
    <row r="235" spans="1:12" s="8" customFormat="1" x14ac:dyDescent="0.2">
      <c r="A235" s="4"/>
      <c r="B235" s="5"/>
      <c r="C235" s="5"/>
      <c r="D235" s="5"/>
      <c r="F235" s="4"/>
      <c r="G235" s="4"/>
      <c r="H235" s="4"/>
      <c r="I235" s="4"/>
      <c r="J235" s="4"/>
      <c r="K235" s="4"/>
      <c r="L235" s="4"/>
    </row>
    <row r="236" spans="1:12" s="8" customFormat="1" x14ac:dyDescent="0.2">
      <c r="A236" s="4"/>
      <c r="B236" s="5"/>
      <c r="C236" s="5"/>
      <c r="D236" s="5"/>
      <c r="F236" s="4"/>
      <c r="G236" s="4"/>
      <c r="H236" s="4"/>
      <c r="I236" s="4"/>
      <c r="J236" s="4"/>
      <c r="K236" s="4"/>
      <c r="L236" s="4"/>
    </row>
    <row r="237" spans="1:12" s="8" customFormat="1" x14ac:dyDescent="0.2">
      <c r="A237" s="4"/>
      <c r="B237" s="5"/>
      <c r="C237" s="5"/>
      <c r="D237" s="5"/>
      <c r="F237" s="4"/>
      <c r="G237" s="4"/>
      <c r="H237" s="4"/>
      <c r="I237" s="4"/>
      <c r="J237" s="4"/>
      <c r="K237" s="4"/>
      <c r="L237" s="4"/>
    </row>
    <row r="238" spans="1:12" s="8" customFormat="1" x14ac:dyDescent="0.2">
      <c r="A238" s="4"/>
      <c r="B238" s="5"/>
      <c r="C238" s="5"/>
      <c r="D238" s="5"/>
      <c r="F238" s="4"/>
      <c r="G238" s="4"/>
      <c r="H238" s="4"/>
      <c r="I238" s="4"/>
      <c r="J238" s="4"/>
      <c r="K238" s="4"/>
      <c r="L238" s="4"/>
    </row>
    <row r="239" spans="1:12" s="8" customFormat="1" x14ac:dyDescent="0.2">
      <c r="A239" s="4"/>
      <c r="B239" s="5"/>
      <c r="C239" s="5"/>
      <c r="D239" s="5"/>
      <c r="F239" s="4"/>
      <c r="G239" s="4"/>
      <c r="H239" s="4"/>
      <c r="I239" s="4"/>
      <c r="J239" s="4"/>
      <c r="K239" s="4"/>
      <c r="L239" s="4"/>
    </row>
    <row r="240" spans="1:12" s="8" customFormat="1" x14ac:dyDescent="0.2">
      <c r="A240" s="4"/>
      <c r="B240" s="5"/>
      <c r="C240" s="5"/>
      <c r="D240" s="5"/>
      <c r="F240" s="4"/>
      <c r="G240" s="4"/>
      <c r="H240" s="4"/>
      <c r="I240" s="4"/>
      <c r="J240" s="4"/>
      <c r="K240" s="4"/>
      <c r="L240" s="4"/>
    </row>
    <row r="241" spans="1:12" s="8" customFormat="1" x14ac:dyDescent="0.2">
      <c r="A241" s="4"/>
      <c r="B241" s="5"/>
      <c r="C241" s="5"/>
      <c r="D241" s="5"/>
      <c r="F241" s="4"/>
      <c r="G241" s="4"/>
      <c r="H241" s="4"/>
      <c r="I241" s="4"/>
      <c r="J241" s="4"/>
      <c r="K241" s="4"/>
      <c r="L241" s="4"/>
    </row>
    <row r="242" spans="1:12" s="8" customFormat="1" x14ac:dyDescent="0.2">
      <c r="A242" s="4"/>
      <c r="B242" s="5"/>
      <c r="C242" s="5"/>
      <c r="D242" s="5"/>
      <c r="F242" s="4"/>
      <c r="G242" s="4"/>
      <c r="H242" s="4"/>
      <c r="I242" s="4"/>
      <c r="J242" s="4"/>
      <c r="K242" s="4"/>
      <c r="L242" s="4"/>
    </row>
    <row r="243" spans="1:12" s="8" customFormat="1" x14ac:dyDescent="0.2">
      <c r="A243" s="4"/>
      <c r="B243" s="5"/>
      <c r="C243" s="5"/>
      <c r="D243" s="5"/>
      <c r="F243" s="4"/>
      <c r="G243" s="4"/>
      <c r="H243" s="4"/>
      <c r="I243" s="4"/>
      <c r="J243" s="4"/>
      <c r="K243" s="4"/>
      <c r="L243" s="4"/>
    </row>
    <row r="244" spans="1:12" s="8" customFormat="1" x14ac:dyDescent="0.2">
      <c r="A244" s="4"/>
      <c r="B244" s="5"/>
      <c r="C244" s="5"/>
      <c r="D244" s="5"/>
      <c r="F244" s="4"/>
      <c r="G244" s="4"/>
      <c r="H244" s="4"/>
      <c r="I244" s="4"/>
      <c r="J244" s="4"/>
      <c r="K244" s="4"/>
      <c r="L244" s="4"/>
    </row>
    <row r="245" spans="1:12" s="8" customFormat="1" x14ac:dyDescent="0.2">
      <c r="A245" s="4"/>
      <c r="B245" s="5"/>
      <c r="C245" s="5"/>
      <c r="D245" s="5"/>
      <c r="F245" s="4"/>
      <c r="G245" s="4"/>
      <c r="H245" s="4"/>
      <c r="I245" s="4"/>
      <c r="J245" s="4"/>
      <c r="K245" s="4"/>
      <c r="L245" s="4"/>
    </row>
    <row r="246" spans="1:12" s="8" customFormat="1" x14ac:dyDescent="0.2">
      <c r="A246" s="4"/>
      <c r="B246" s="5"/>
      <c r="C246" s="5"/>
      <c r="D246" s="5"/>
      <c r="F246" s="4"/>
      <c r="G246" s="4"/>
      <c r="H246" s="4"/>
      <c r="I246" s="4"/>
      <c r="J246" s="4"/>
      <c r="K246" s="4"/>
      <c r="L246" s="4"/>
    </row>
    <row r="247" spans="1:12" s="8" customFormat="1" x14ac:dyDescent="0.2">
      <c r="A247" s="4"/>
      <c r="B247" s="5"/>
      <c r="C247" s="5"/>
      <c r="D247" s="5"/>
      <c r="F247" s="4"/>
      <c r="G247" s="4"/>
      <c r="H247" s="4"/>
      <c r="I247" s="4"/>
      <c r="J247" s="4"/>
      <c r="K247" s="4"/>
      <c r="L247" s="4"/>
    </row>
    <row r="248" spans="1:12" s="8" customFormat="1" x14ac:dyDescent="0.2">
      <c r="A248" s="4"/>
      <c r="B248" s="5"/>
      <c r="C248" s="5"/>
      <c r="D248" s="5"/>
      <c r="F248" s="4"/>
      <c r="G248" s="4"/>
      <c r="H248" s="4"/>
      <c r="I248" s="4"/>
      <c r="J248" s="4"/>
      <c r="K248" s="4"/>
      <c r="L248" s="4"/>
    </row>
    <row r="249" spans="1:12" s="8" customFormat="1" x14ac:dyDescent="0.2">
      <c r="A249" s="4"/>
      <c r="B249" s="5"/>
      <c r="C249" s="5"/>
      <c r="D249" s="5"/>
      <c r="F249" s="4"/>
      <c r="G249" s="4"/>
      <c r="H249" s="4"/>
      <c r="I249" s="4"/>
      <c r="J249" s="4"/>
      <c r="K249" s="4"/>
      <c r="L249" s="4"/>
    </row>
    <row r="250" spans="1:12" s="8" customFormat="1" x14ac:dyDescent="0.2">
      <c r="A250" s="4"/>
      <c r="B250" s="5"/>
      <c r="C250" s="5"/>
      <c r="D250" s="5"/>
      <c r="F250" s="4"/>
      <c r="G250" s="4"/>
      <c r="H250" s="4"/>
      <c r="I250" s="4"/>
      <c r="J250" s="4"/>
      <c r="K250" s="4"/>
      <c r="L250" s="4"/>
    </row>
    <row r="251" spans="1:12" s="8" customFormat="1" x14ac:dyDescent="0.2">
      <c r="A251" s="4"/>
      <c r="B251" s="5"/>
      <c r="C251" s="5"/>
      <c r="D251" s="5"/>
      <c r="F251" s="4"/>
      <c r="G251" s="4"/>
      <c r="H251" s="4"/>
      <c r="I251" s="4"/>
      <c r="J251" s="4"/>
      <c r="K251" s="4"/>
      <c r="L251" s="4"/>
    </row>
    <row r="252" spans="1:12" s="8" customFormat="1" x14ac:dyDescent="0.2">
      <c r="A252" s="4"/>
      <c r="B252" s="5"/>
      <c r="C252" s="5"/>
      <c r="D252" s="5"/>
      <c r="F252" s="4"/>
      <c r="G252" s="4"/>
      <c r="H252" s="4"/>
      <c r="I252" s="4"/>
      <c r="J252" s="4"/>
      <c r="K252" s="4"/>
      <c r="L252" s="4"/>
    </row>
    <row r="253" spans="1:12" s="8" customFormat="1" x14ac:dyDescent="0.2">
      <c r="A253" s="4"/>
      <c r="B253" s="5"/>
      <c r="C253" s="5"/>
      <c r="D253" s="5"/>
      <c r="F253" s="4"/>
      <c r="G253" s="4"/>
      <c r="H253" s="4"/>
      <c r="I253" s="4"/>
      <c r="J253" s="4"/>
      <c r="K253" s="4"/>
      <c r="L253" s="4"/>
    </row>
    <row r="254" spans="1:12" s="8" customFormat="1" x14ac:dyDescent="0.2">
      <c r="A254" s="4"/>
      <c r="B254" s="5"/>
      <c r="C254" s="5"/>
      <c r="D254" s="5"/>
      <c r="F254" s="4"/>
      <c r="G254" s="4"/>
      <c r="H254" s="4"/>
      <c r="I254" s="4"/>
      <c r="J254" s="4"/>
      <c r="K254" s="4"/>
      <c r="L254" s="4"/>
    </row>
    <row r="255" spans="1:12" s="8" customFormat="1" x14ac:dyDescent="0.2">
      <c r="A255" s="4"/>
      <c r="B255" s="5"/>
      <c r="C255" s="5"/>
      <c r="D255" s="5"/>
      <c r="F255" s="4"/>
      <c r="G255" s="4"/>
      <c r="H255" s="4"/>
      <c r="I255" s="4"/>
      <c r="J255" s="4"/>
      <c r="K255" s="4"/>
      <c r="L255" s="4"/>
    </row>
    <row r="256" spans="1:12" s="8" customFormat="1" x14ac:dyDescent="0.2">
      <c r="A256" s="4"/>
      <c r="B256" s="5"/>
      <c r="C256" s="5"/>
      <c r="D256" s="5"/>
      <c r="F256" s="4"/>
      <c r="G256" s="4"/>
      <c r="H256" s="4"/>
      <c r="I256" s="4"/>
      <c r="J256" s="4"/>
      <c r="K256" s="4"/>
      <c r="L256" s="4"/>
    </row>
    <row r="257" spans="1:12" s="8" customFormat="1" x14ac:dyDescent="0.2">
      <c r="A257" s="4"/>
      <c r="B257" s="5"/>
      <c r="C257" s="5"/>
      <c r="D257" s="5"/>
      <c r="F257" s="4"/>
      <c r="G257" s="4"/>
      <c r="H257" s="4"/>
      <c r="I257" s="4"/>
      <c r="J257" s="4"/>
      <c r="K257" s="4"/>
      <c r="L257" s="4"/>
    </row>
    <row r="258" spans="1:12" s="8" customFormat="1" x14ac:dyDescent="0.2">
      <c r="A258" s="4"/>
      <c r="B258" s="5"/>
      <c r="C258" s="5"/>
      <c r="D258" s="5"/>
      <c r="F258" s="4"/>
      <c r="G258" s="4"/>
      <c r="H258" s="4"/>
      <c r="I258" s="4"/>
      <c r="J258" s="4"/>
      <c r="K258" s="4"/>
      <c r="L258" s="4"/>
    </row>
    <row r="259" spans="1:12" s="8" customFormat="1" x14ac:dyDescent="0.2">
      <c r="A259" s="4"/>
      <c r="B259" s="5"/>
      <c r="C259" s="5"/>
      <c r="D259" s="5"/>
      <c r="F259" s="4"/>
      <c r="G259" s="4"/>
      <c r="H259" s="4"/>
      <c r="I259" s="4"/>
      <c r="J259" s="4"/>
      <c r="K259" s="4"/>
      <c r="L259" s="4"/>
    </row>
    <row r="260" spans="1:12" s="8" customFormat="1" x14ac:dyDescent="0.2">
      <c r="A260" s="4"/>
      <c r="B260" s="5"/>
      <c r="C260" s="5"/>
      <c r="D260" s="5"/>
      <c r="F260" s="4"/>
      <c r="G260" s="4"/>
      <c r="H260" s="4"/>
      <c r="I260" s="4"/>
      <c r="J260" s="4"/>
      <c r="K260" s="4"/>
      <c r="L260" s="4"/>
    </row>
  </sheetData>
  <sortState ref="A144:BM162">
    <sortCondition ref="B144:B162"/>
  </sortState>
  <conditionalFormatting sqref="B65">
    <cfRule type="cellIs" dxfId="0" priority="1" operator="equal">
      <formula>XBI65</formula>
    </cfRule>
  </conditionalFormatting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46CBF0-F364-4C0E-A725-41527972378C}"/>
</file>

<file path=customXml/itemProps2.xml><?xml version="1.0" encoding="utf-8"?>
<ds:datastoreItem xmlns:ds="http://schemas.openxmlformats.org/officeDocument/2006/customXml" ds:itemID="{7864B385-7DD2-4259-A731-E5B04B4C4766}"/>
</file>

<file path=customXml/itemProps3.xml><?xml version="1.0" encoding="utf-8"?>
<ds:datastoreItem xmlns:ds="http://schemas.openxmlformats.org/officeDocument/2006/customXml" ds:itemID="{055AABC2-7562-4F38-9649-1323A10F1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 2019 Quarterly Payments</vt:lpstr>
      <vt:lpstr>Annual Calc w FFY19 FMAP</vt:lpstr>
      <vt:lpstr>Annual Calc w FFY20 FMAP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Kambra Reddick</cp:lastModifiedBy>
  <cp:lastPrinted>2017-11-20T22:33:51Z</cp:lastPrinted>
  <dcterms:created xsi:type="dcterms:W3CDTF">2011-10-11T19:19:01Z</dcterms:created>
  <dcterms:modified xsi:type="dcterms:W3CDTF">2019-11-05T15:30:34Z</dcterms:modified>
</cp:coreProperties>
</file>