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2.xml" ContentType="application/vnd.openxmlformats-officedocument.spreadsheetml.comments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FINANCIAL SERVICES\FINANCIAL MANAGEMENT\kellyt\Finance\Hospital\Assessment\SHOPP\SHOPP Assessment and UPL Calculations\2019 SHOPP final docs\For Website\"/>
    </mc:Choice>
  </mc:AlternateContent>
  <bookViews>
    <workbookView xWindow="0" yWindow="0" windowWidth="24000" windowHeight="8535"/>
  </bookViews>
  <sheets>
    <sheet name="CY 2019 Quarterly Payments" sheetId="1" r:id="rId1"/>
    <sheet name="Annual Calc w FFY19 FMAP" sheetId="2" r:id="rId2"/>
    <sheet name="Annual Calc w FFY20 FMAP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Tab2" localSheetId="2">#REF!</definedName>
    <definedName name="__Tab2">#REF!</definedName>
    <definedName name="_Fill" localSheetId="1" hidden="1">#REF!</definedName>
    <definedName name="_Fill" localSheetId="2" hidden="1">#REF!</definedName>
    <definedName name="_Fill" hidden="1">#REF!</definedName>
    <definedName name="_Key1" localSheetId="1" hidden="1">'[1]Hospital Facility Data'!#REF!</definedName>
    <definedName name="_Key1" localSheetId="2" hidden="1">'[1]Hospital Facility Data'!#REF!</definedName>
    <definedName name="_Key1" hidden="1">'[1]Hospital Facility Data'!#REF!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_Tab2" localSheetId="1">#REF!</definedName>
    <definedName name="_Tab2" localSheetId="2">#REF!</definedName>
    <definedName name="_Tab2">#REF!</definedName>
    <definedName name="A" localSheetId="1">#REF!</definedName>
    <definedName name="A" localSheetId="2">#REF!</definedName>
    <definedName name="A">#REF!</definedName>
    <definedName name="A_GME_wo_MC">[2]Hospital_Details!$A$158:$IV$158</definedName>
    <definedName name="AlphaList" localSheetId="2">#REF!</definedName>
    <definedName name="AlphaList">#REF!</definedName>
    <definedName name="B" localSheetId="1">#REF!</definedName>
    <definedName name="B" localSheetId="2">#REF!</definedName>
    <definedName name="B">#REF!</definedName>
    <definedName name="B_GME_wo_MC">[2]Hospital_Details!$A$159:$IV$159</definedName>
    <definedName name="BaseLineMatrix" localSheetId="1">{1,2;3,4}</definedName>
    <definedName name="BaseLineMatrix" localSheetId="2">{1,2;3,4}</definedName>
    <definedName name="BaseLineMatrix">{1,2;3,4}</definedName>
    <definedName name="Bx" localSheetId="2">#REF!</definedName>
    <definedName name="Bx">#REF!</definedName>
    <definedName name="CCR_OUTPUT_SHOPP3" localSheetId="2">#REF!</definedName>
    <definedName name="CCR_OUTPUT_SHOPP3">#REF!</definedName>
    <definedName name="CCR_OUTPUT_SHOPP4" localSheetId="2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1">#REF!</definedName>
    <definedName name="Density_per_Discharge__Facility__Top_75_PCT__0_density_removed_" localSheetId="2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1">[2]Hospital_Details!#REF!</definedName>
    <definedName name="F_1827" localSheetId="2">[2]Hospital_Details!#REF!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1">[2]Hospital_Details!#REF!</definedName>
    <definedName name="H_236_A" localSheetId="2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1">[2]Hospital_Details!#REF!</definedName>
    <definedName name="H_627" localSheetId="2">[2]Hospital_Details!#REF!</definedName>
    <definedName name="H_627">[2]Hospital_Details!#REF!</definedName>
    <definedName name="H_628" localSheetId="1">[2]Hospital_Details!#REF!</definedName>
    <definedName name="H_628" localSheetId="2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1">[2]Hospital_Details!#REF!</definedName>
    <definedName name="H_805" localSheetId="2">[2]Hospital_Details!#REF!</definedName>
    <definedName name="H_805">[2]Hospital_Details!#REF!</definedName>
    <definedName name="H_806" localSheetId="1">[2]Hospital_Details!#REF!</definedName>
    <definedName name="H_806" localSheetId="2">[2]Hospital_Details!#REF!</definedName>
    <definedName name="H_806">[2]Hospital_Details!#REF!</definedName>
    <definedName name="H_83">[2]Hospital_Details!$A$368:$IV$368</definedName>
    <definedName name="H_93" localSheetId="1">[2]Hospital_Details!#REF!</definedName>
    <definedName name="H_93" localSheetId="2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1">#REF!</definedName>
    <definedName name="HospName" localSheetId="2">#REF!</definedName>
    <definedName name="HospName">#REF!</definedName>
    <definedName name="HospNum" localSheetId="1">#REF!</definedName>
    <definedName name="HospNum" localSheetId="2">#REF!</definedName>
    <definedName name="HospNum">#REF!</definedName>
    <definedName name="HTML_CodePage" hidden="1">1252</definedName>
    <definedName name="HTML_Control" localSheetId="1" hidden="1">{"'data dictionary'!$A$1:$C$26"}</definedName>
    <definedName name="HTML_Control" localSheetId="2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 localSheetId="2">#REF!</definedName>
    <definedName name="OkDataSet">#REF!</definedName>
    <definedName name="OKLAHOMA" localSheetId="1">#REF!</definedName>
    <definedName name="OKLAHOMA" localSheetId="2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 localSheetId="2">#REF!</definedName>
    <definedName name="PaymentDataSet">#REF!</definedName>
    <definedName name="Print_Area_1" localSheetId="2">#REF!</definedName>
    <definedName name="Print_Area_1">#REF!</definedName>
    <definedName name="Print_Area_MI">'[3]table 2.5'!$B$4:$T$154</definedName>
    <definedName name="PUBUSE" localSheetId="1">#REF!</definedName>
    <definedName name="PUBUSE" localSheetId="2">#REF!</definedName>
    <definedName name="PUBUSE">#REF!</definedName>
    <definedName name="q_sum_ex" localSheetId="2">#REF!</definedName>
    <definedName name="q_sum_ex">#REF!</definedName>
    <definedName name="second_version" localSheetId="1" hidden="1">{"'data dictionary'!$A$1:$C$26"}</definedName>
    <definedName name="second_version" localSheetId="2" hidden="1">{"'data dictionary'!$A$1:$C$26"}</definedName>
    <definedName name="second_version" hidden="1">{"'data dictionary'!$A$1:$C$26"}</definedName>
    <definedName name="shopp_ccr_20140618" localSheetId="2">#REF!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1">#REF!</definedName>
    <definedName name="TABLE4J_FY07" localSheetId="2">#REF!</definedName>
    <definedName name="TABLE4J_FY07">#REF!</definedName>
    <definedName name="TaxDataSet" localSheetId="2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" i="1" l="1"/>
  <c r="F83" i="3" l="1"/>
  <c r="F82" i="3"/>
  <c r="F59" i="3"/>
  <c r="F58" i="3"/>
  <c r="L62" i="3" l="1"/>
  <c r="H62" i="3"/>
  <c r="L1" i="3"/>
  <c r="H1" i="3"/>
  <c r="L85" i="3" l="1"/>
  <c r="L61" i="3"/>
  <c r="J59" i="3"/>
  <c r="J58" i="3"/>
  <c r="K22" i="3" s="1"/>
  <c r="H85" i="3"/>
  <c r="H61" i="3"/>
  <c r="K54" i="3"/>
  <c r="L54" i="3" s="1"/>
  <c r="J83" i="3"/>
  <c r="J82" i="3"/>
  <c r="K67" i="3" s="1"/>
  <c r="L67" i="3" l="1"/>
  <c r="K49" i="3"/>
  <c r="L49" i="3"/>
  <c r="L22" i="3"/>
  <c r="K51" i="3"/>
  <c r="L51" i="3" s="1"/>
  <c r="K52" i="3"/>
  <c r="L52" i="3" s="1"/>
  <c r="K48" i="3"/>
  <c r="L48" i="3" s="1"/>
  <c r="K43" i="3"/>
  <c r="L43" i="3" s="1"/>
  <c r="K30" i="3"/>
  <c r="L30" i="3" s="1"/>
  <c r="K44" i="3"/>
  <c r="L44" i="3" s="1"/>
  <c r="K46" i="3"/>
  <c r="L46" i="3" s="1"/>
  <c r="K36" i="3"/>
  <c r="L36" i="3" s="1"/>
  <c r="K29" i="3"/>
  <c r="L29" i="3" s="1"/>
  <c r="K19" i="3"/>
  <c r="L19" i="3" s="1"/>
  <c r="K38" i="3"/>
  <c r="L38" i="3" s="1"/>
  <c r="K40" i="3"/>
  <c r="L40" i="3" s="1"/>
  <c r="K35" i="3"/>
  <c r="L35" i="3" s="1"/>
  <c r="K31" i="3"/>
  <c r="L31" i="3" s="1"/>
  <c r="K15" i="3"/>
  <c r="L15" i="3" s="1"/>
  <c r="K50" i="3"/>
  <c r="L50" i="3" s="1"/>
  <c r="K47" i="3"/>
  <c r="L47" i="3" s="1"/>
  <c r="K41" i="3"/>
  <c r="L41" i="3" s="1"/>
  <c r="K55" i="3"/>
  <c r="L55" i="3" s="1"/>
  <c r="K45" i="3"/>
  <c r="L45" i="3" s="1"/>
  <c r="K25" i="3"/>
  <c r="L25" i="3" s="1"/>
  <c r="K17" i="3"/>
  <c r="L17" i="3" s="1"/>
  <c r="K8" i="3"/>
  <c r="L8" i="3" s="1"/>
  <c r="K32" i="3"/>
  <c r="L32" i="3" s="1"/>
  <c r="K13" i="3"/>
  <c r="L13" i="3" s="1"/>
  <c r="K34" i="3"/>
  <c r="L34" i="3" s="1"/>
  <c r="K27" i="3"/>
  <c r="L27" i="3" s="1"/>
  <c r="K37" i="3"/>
  <c r="L37" i="3" s="1"/>
  <c r="K65" i="3"/>
  <c r="K28" i="3"/>
  <c r="L28" i="3" s="1"/>
  <c r="K21" i="3"/>
  <c r="L21" i="3" s="1"/>
  <c r="K23" i="3"/>
  <c r="L23" i="3" s="1"/>
  <c r="G29" i="3"/>
  <c r="H29" i="3" s="1"/>
  <c r="K16" i="3"/>
  <c r="L16" i="3" s="1"/>
  <c r="G53" i="3"/>
  <c r="H53" i="3" s="1"/>
  <c r="G38" i="3"/>
  <c r="H38" i="3" s="1"/>
  <c r="G35" i="3"/>
  <c r="H35" i="3" s="1"/>
  <c r="G33" i="3"/>
  <c r="G7" i="3"/>
  <c r="H7" i="3" s="1"/>
  <c r="G24" i="3"/>
  <c r="H24" i="3" s="1"/>
  <c r="G16" i="3"/>
  <c r="H16" i="3" s="1"/>
  <c r="G18" i="3"/>
  <c r="H18" i="3" s="1"/>
  <c r="G30" i="3"/>
  <c r="H30" i="3" s="1"/>
  <c r="G21" i="3"/>
  <c r="H21" i="3" s="1"/>
  <c r="L65" i="3"/>
  <c r="K79" i="3"/>
  <c r="L79" i="3" s="1"/>
  <c r="K76" i="3"/>
  <c r="L76" i="3" s="1"/>
  <c r="K74" i="3"/>
  <c r="L74" i="3" s="1"/>
  <c r="K78" i="3"/>
  <c r="L78" i="3" s="1"/>
  <c r="K75" i="3"/>
  <c r="L75" i="3" s="1"/>
  <c r="K73" i="3"/>
  <c r="L73" i="3" s="1"/>
  <c r="K71" i="3"/>
  <c r="L71" i="3" s="1"/>
  <c r="K69" i="3"/>
  <c r="L69" i="3" s="1"/>
  <c r="K68" i="3"/>
  <c r="L68" i="3" s="1"/>
  <c r="K77" i="3"/>
  <c r="L77" i="3" s="1"/>
  <c r="K70" i="3"/>
  <c r="L70" i="3" s="1"/>
  <c r="K66" i="3"/>
  <c r="L66" i="3" s="1"/>
  <c r="K72" i="3"/>
  <c r="L72" i="3" s="1"/>
  <c r="G75" i="3"/>
  <c r="H75" i="3" s="1"/>
  <c r="G26" i="3"/>
  <c r="H26" i="3" s="1"/>
  <c r="G13" i="3"/>
  <c r="H13" i="3" s="1"/>
  <c r="K53" i="3"/>
  <c r="L53" i="3" s="1"/>
  <c r="K39" i="3"/>
  <c r="L39" i="3" s="1"/>
  <c r="K42" i="3"/>
  <c r="L42" i="3" s="1"/>
  <c r="K9" i="3"/>
  <c r="L9" i="3" s="1"/>
  <c r="K26" i="3"/>
  <c r="L26" i="3" s="1"/>
  <c r="K18" i="3"/>
  <c r="L18" i="3" s="1"/>
  <c r="K20" i="3"/>
  <c r="L20" i="3" s="1"/>
  <c r="K12" i="3"/>
  <c r="L12" i="3" s="1"/>
  <c r="K7" i="3"/>
  <c r="L7" i="3" s="1"/>
  <c r="K5" i="3"/>
  <c r="K33" i="3"/>
  <c r="K24" i="3"/>
  <c r="L24" i="3" s="1"/>
  <c r="K6" i="3"/>
  <c r="L6" i="3" s="1"/>
  <c r="G55" i="3"/>
  <c r="H55" i="3" s="1"/>
  <c r="G44" i="3"/>
  <c r="H44" i="3" s="1"/>
  <c r="G46" i="3"/>
  <c r="H46" i="3" s="1"/>
  <c r="G41" i="3"/>
  <c r="H41" i="3" s="1"/>
  <c r="G14" i="3"/>
  <c r="H14" i="3" s="1"/>
  <c r="G20" i="3"/>
  <c r="H20" i="3" s="1"/>
  <c r="K11" i="3"/>
  <c r="L11" i="3" s="1"/>
  <c r="K10" i="3"/>
  <c r="L10" i="3" s="1"/>
  <c r="K14" i="3"/>
  <c r="L14" i="3" s="1"/>
  <c r="G8" i="3" l="1"/>
  <c r="H8" i="3" s="1"/>
  <c r="G43" i="3"/>
  <c r="H43" i="3" s="1"/>
  <c r="G49" i="3"/>
  <c r="H49" i="3" s="1"/>
  <c r="G36" i="3"/>
  <c r="H36" i="3" s="1"/>
  <c r="G42" i="3"/>
  <c r="H42" i="3" s="1"/>
  <c r="G50" i="3"/>
  <c r="H50" i="3" s="1"/>
  <c r="G73" i="3"/>
  <c r="H73" i="3" s="1"/>
  <c r="K58" i="3"/>
  <c r="L5" i="3"/>
  <c r="G10" i="3"/>
  <c r="H10" i="3" s="1"/>
  <c r="G48" i="3"/>
  <c r="H48" i="3" s="1"/>
  <c r="G5" i="3"/>
  <c r="G65" i="3"/>
  <c r="G69" i="3"/>
  <c r="H69" i="3" s="1"/>
  <c r="G67" i="3"/>
  <c r="H67" i="3" s="1"/>
  <c r="G71" i="3"/>
  <c r="H71" i="3" s="1"/>
  <c r="G74" i="3"/>
  <c r="H74" i="3" s="1"/>
  <c r="G72" i="3"/>
  <c r="H72" i="3" s="1"/>
  <c r="G70" i="3"/>
  <c r="H70" i="3" s="1"/>
  <c r="G76" i="3"/>
  <c r="H76" i="3" s="1"/>
  <c r="G79" i="3"/>
  <c r="H79" i="3" s="1"/>
  <c r="G68" i="3"/>
  <c r="H68" i="3" s="1"/>
  <c r="L82" i="3"/>
  <c r="G78" i="3"/>
  <c r="H78" i="3" s="1"/>
  <c r="G54" i="3"/>
  <c r="H54" i="3" s="1"/>
  <c r="G27" i="3"/>
  <c r="H27" i="3" s="1"/>
  <c r="G19" i="3"/>
  <c r="H19" i="3" s="1"/>
  <c r="G9" i="3"/>
  <c r="H9" i="3" s="1"/>
  <c r="G15" i="3"/>
  <c r="H15" i="3" s="1"/>
  <c r="G6" i="3"/>
  <c r="H6" i="3" s="1"/>
  <c r="G31" i="3"/>
  <c r="H31" i="3" s="1"/>
  <c r="G28" i="3"/>
  <c r="H28" i="3" s="1"/>
  <c r="G34" i="3"/>
  <c r="H34" i="3" s="1"/>
  <c r="G25" i="3"/>
  <c r="H25" i="3" s="1"/>
  <c r="G23" i="3"/>
  <c r="H23" i="3" s="1"/>
  <c r="G37" i="3"/>
  <c r="H37" i="3" s="1"/>
  <c r="G45" i="3"/>
  <c r="H45" i="3" s="1"/>
  <c r="G32" i="3"/>
  <c r="H32" i="3" s="1"/>
  <c r="G17" i="3"/>
  <c r="H17" i="3" s="1"/>
  <c r="G51" i="3"/>
  <c r="H51" i="3" s="1"/>
  <c r="G39" i="3"/>
  <c r="H39" i="3" s="1"/>
  <c r="G40" i="3"/>
  <c r="H40" i="3" s="1"/>
  <c r="G11" i="3"/>
  <c r="H11" i="3" s="1"/>
  <c r="G47" i="3"/>
  <c r="H47" i="3" s="1"/>
  <c r="G52" i="3"/>
  <c r="H52" i="3" s="1"/>
  <c r="G66" i="3"/>
  <c r="H66" i="3" s="1"/>
  <c r="K82" i="3"/>
  <c r="G77" i="3"/>
  <c r="H77" i="3" s="1"/>
  <c r="G12" i="3"/>
  <c r="H12" i="3" s="1"/>
  <c r="G22" i="3"/>
  <c r="H22" i="3" s="1"/>
  <c r="G82" i="3" l="1"/>
  <c r="H65" i="3"/>
  <c r="G58" i="3"/>
  <c r="H5" i="3"/>
  <c r="L58" i="3"/>
  <c r="H58" i="3" l="1"/>
  <c r="L59" i="3"/>
  <c r="H82" i="3"/>
  <c r="H59" i="3" l="1"/>
  <c r="J79" i="2" l="1"/>
  <c r="F79" i="2"/>
  <c r="J78" i="2"/>
  <c r="F78" i="2"/>
  <c r="J77" i="2"/>
  <c r="J76" i="2"/>
  <c r="J75" i="2"/>
  <c r="J74" i="2"/>
  <c r="F74" i="2"/>
  <c r="J73" i="2"/>
  <c r="F73" i="2"/>
  <c r="J72" i="2"/>
  <c r="J71" i="2"/>
  <c r="F71" i="2"/>
  <c r="J70" i="2"/>
  <c r="J69" i="2"/>
  <c r="J68" i="2"/>
  <c r="J67" i="2"/>
  <c r="J66" i="2"/>
  <c r="J65" i="2"/>
  <c r="L62" i="2"/>
  <c r="H62" i="2"/>
  <c r="L1" i="2"/>
  <c r="H1" i="2"/>
  <c r="F75" i="2" l="1"/>
  <c r="F66" i="2"/>
  <c r="H85" i="2"/>
  <c r="H61" i="2"/>
  <c r="J59" i="2"/>
  <c r="J58" i="2"/>
  <c r="K8" i="2" s="1"/>
  <c r="L85" i="2"/>
  <c r="L61" i="2"/>
  <c r="F67" i="2"/>
  <c r="J83" i="2"/>
  <c r="J82" i="2"/>
  <c r="K73" i="2" s="1"/>
  <c r="F68" i="2"/>
  <c r="F72" i="2"/>
  <c r="F65" i="2"/>
  <c r="F69" i="2"/>
  <c r="F70" i="2"/>
  <c r="F77" i="2"/>
  <c r="F76" i="2"/>
  <c r="K68" i="1"/>
  <c r="I68" i="1"/>
  <c r="H68" i="1"/>
  <c r="G68" i="1"/>
  <c r="F68" i="1"/>
  <c r="AF67" i="1"/>
  <c r="AE67" i="1"/>
  <c r="AB67" i="1"/>
  <c r="AA67" i="1"/>
  <c r="Q67" i="1"/>
  <c r="P67" i="1"/>
  <c r="M67" i="1"/>
  <c r="L67" i="1"/>
  <c r="AF66" i="1"/>
  <c r="AE66" i="1"/>
  <c r="AB66" i="1"/>
  <c r="AA66" i="1"/>
  <c r="Q66" i="1"/>
  <c r="P66" i="1"/>
  <c r="M66" i="1"/>
  <c r="L66" i="1"/>
  <c r="AF65" i="1"/>
  <c r="AE65" i="1"/>
  <c r="AB65" i="1"/>
  <c r="AA65" i="1"/>
  <c r="Q65" i="1"/>
  <c r="P65" i="1"/>
  <c r="M65" i="1"/>
  <c r="L65" i="1"/>
  <c r="AF64" i="1"/>
  <c r="AE64" i="1"/>
  <c r="AB64" i="1"/>
  <c r="AA64" i="1"/>
  <c r="Q64" i="1"/>
  <c r="P64" i="1"/>
  <c r="M64" i="1"/>
  <c r="L64" i="1"/>
  <c r="AF63" i="1"/>
  <c r="AE63" i="1"/>
  <c r="AB63" i="1"/>
  <c r="AA63" i="1"/>
  <c r="Q63" i="1"/>
  <c r="P63" i="1"/>
  <c r="M63" i="1"/>
  <c r="L63" i="1"/>
  <c r="AF62" i="1"/>
  <c r="AE62" i="1"/>
  <c r="AB62" i="1"/>
  <c r="AA62" i="1"/>
  <c r="Q62" i="1"/>
  <c r="P62" i="1"/>
  <c r="M62" i="1"/>
  <c r="L62" i="1"/>
  <c r="AF61" i="1"/>
  <c r="AE61" i="1"/>
  <c r="AB61" i="1"/>
  <c r="AA61" i="1"/>
  <c r="Q61" i="1"/>
  <c r="P61" i="1"/>
  <c r="M61" i="1"/>
  <c r="L61" i="1"/>
  <c r="AF60" i="1"/>
  <c r="AE60" i="1"/>
  <c r="AB60" i="1"/>
  <c r="AA60" i="1"/>
  <c r="Q60" i="1"/>
  <c r="P60" i="1"/>
  <c r="M60" i="1"/>
  <c r="L60" i="1"/>
  <c r="AF59" i="1"/>
  <c r="AE59" i="1"/>
  <c r="AB59" i="1"/>
  <c r="AA59" i="1"/>
  <c r="Q59" i="1"/>
  <c r="P59" i="1"/>
  <c r="M59" i="1"/>
  <c r="L59" i="1"/>
  <c r="AF58" i="1"/>
  <c r="AE58" i="1"/>
  <c r="AB58" i="1"/>
  <c r="AA58" i="1"/>
  <c r="Q58" i="1"/>
  <c r="P58" i="1"/>
  <c r="M58" i="1"/>
  <c r="L58" i="1"/>
  <c r="AF57" i="1"/>
  <c r="AE57" i="1"/>
  <c r="AB57" i="1"/>
  <c r="AA57" i="1"/>
  <c r="Q57" i="1"/>
  <c r="R57" i="1" s="1"/>
  <c r="P57" i="1"/>
  <c r="M57" i="1"/>
  <c r="L57" i="1"/>
  <c r="AF56" i="1"/>
  <c r="AE56" i="1"/>
  <c r="AB56" i="1"/>
  <c r="AA56" i="1"/>
  <c r="Q56" i="1"/>
  <c r="P56" i="1"/>
  <c r="M56" i="1"/>
  <c r="L56" i="1"/>
  <c r="AF55" i="1"/>
  <c r="AE55" i="1"/>
  <c r="AB55" i="1"/>
  <c r="AA55" i="1"/>
  <c r="Q55" i="1"/>
  <c r="P55" i="1"/>
  <c r="M55" i="1"/>
  <c r="L55" i="1"/>
  <c r="AF54" i="1"/>
  <c r="AE54" i="1"/>
  <c r="AB54" i="1"/>
  <c r="AA54" i="1"/>
  <c r="Q54" i="1"/>
  <c r="P54" i="1"/>
  <c r="M54" i="1"/>
  <c r="L54" i="1"/>
  <c r="AF53" i="1"/>
  <c r="AE53" i="1"/>
  <c r="AB53" i="1"/>
  <c r="AA53" i="1"/>
  <c r="Q53" i="1"/>
  <c r="P53" i="1"/>
  <c r="M53" i="1"/>
  <c r="L53" i="1"/>
  <c r="AF52" i="1"/>
  <c r="AE52" i="1"/>
  <c r="AB52" i="1"/>
  <c r="AA52" i="1"/>
  <c r="Q52" i="1"/>
  <c r="P52" i="1"/>
  <c r="M52" i="1"/>
  <c r="L52" i="1"/>
  <c r="AF51" i="1"/>
  <c r="AB51" i="1"/>
  <c r="Q51" i="1"/>
  <c r="P51" i="1"/>
  <c r="M51" i="1"/>
  <c r="L51" i="1"/>
  <c r="AF50" i="1"/>
  <c r="AE50" i="1"/>
  <c r="AB50" i="1"/>
  <c r="AA50" i="1"/>
  <c r="Q50" i="1"/>
  <c r="P50" i="1"/>
  <c r="M50" i="1"/>
  <c r="L50" i="1"/>
  <c r="AF49" i="1"/>
  <c r="AE49" i="1"/>
  <c r="AB49" i="1"/>
  <c r="AA49" i="1"/>
  <c r="Q49" i="1"/>
  <c r="P49" i="1"/>
  <c r="M49" i="1"/>
  <c r="L49" i="1"/>
  <c r="AF48" i="1"/>
  <c r="AE48" i="1"/>
  <c r="AB48" i="1"/>
  <c r="AA48" i="1"/>
  <c r="Q48" i="1"/>
  <c r="P48" i="1"/>
  <c r="M48" i="1"/>
  <c r="L48" i="1"/>
  <c r="AF47" i="1"/>
  <c r="AE47" i="1"/>
  <c r="AB47" i="1"/>
  <c r="AA47" i="1"/>
  <c r="Q47" i="1"/>
  <c r="P47" i="1"/>
  <c r="M47" i="1"/>
  <c r="L47" i="1"/>
  <c r="AF46" i="1"/>
  <c r="AE46" i="1"/>
  <c r="AB46" i="1"/>
  <c r="AA46" i="1"/>
  <c r="Q46" i="1"/>
  <c r="P46" i="1"/>
  <c r="M46" i="1"/>
  <c r="L46" i="1"/>
  <c r="AF45" i="1"/>
  <c r="AE45" i="1"/>
  <c r="AB45" i="1"/>
  <c r="AA45" i="1"/>
  <c r="Q45" i="1"/>
  <c r="P45" i="1"/>
  <c r="M45" i="1"/>
  <c r="L45" i="1"/>
  <c r="AF44" i="1"/>
  <c r="AE44" i="1"/>
  <c r="AB44" i="1"/>
  <c r="AA44" i="1"/>
  <c r="Q44" i="1"/>
  <c r="P44" i="1"/>
  <c r="M44" i="1"/>
  <c r="L44" i="1"/>
  <c r="AF43" i="1"/>
  <c r="AB43" i="1"/>
  <c r="AA43" i="1"/>
  <c r="AE43" i="1"/>
  <c r="Q43" i="1"/>
  <c r="P43" i="1"/>
  <c r="M43" i="1"/>
  <c r="L43" i="1"/>
  <c r="AF42" i="1"/>
  <c r="AB42" i="1"/>
  <c r="Z68" i="1"/>
  <c r="Q42" i="1"/>
  <c r="P42" i="1"/>
  <c r="M42" i="1"/>
  <c r="L42" i="1"/>
  <c r="AF41" i="1"/>
  <c r="AE41" i="1"/>
  <c r="AB41" i="1"/>
  <c r="AA41" i="1"/>
  <c r="Q41" i="1"/>
  <c r="P41" i="1"/>
  <c r="M41" i="1"/>
  <c r="L41" i="1"/>
  <c r="AF40" i="1"/>
  <c r="AE40" i="1"/>
  <c r="AB40" i="1"/>
  <c r="AA40" i="1"/>
  <c r="Q40" i="1"/>
  <c r="P40" i="1"/>
  <c r="M40" i="1"/>
  <c r="L40" i="1"/>
  <c r="AF39" i="1"/>
  <c r="AE39" i="1"/>
  <c r="AB39" i="1"/>
  <c r="AA39" i="1"/>
  <c r="Q39" i="1"/>
  <c r="P39" i="1"/>
  <c r="M39" i="1"/>
  <c r="L39" i="1"/>
  <c r="AF38" i="1"/>
  <c r="AE38" i="1"/>
  <c r="AB38" i="1"/>
  <c r="AA38" i="1"/>
  <c r="Q38" i="1"/>
  <c r="P38" i="1"/>
  <c r="M38" i="1"/>
  <c r="L38" i="1"/>
  <c r="AF37" i="1"/>
  <c r="AE37" i="1"/>
  <c r="AB37" i="1"/>
  <c r="AA37" i="1"/>
  <c r="Q37" i="1"/>
  <c r="P37" i="1"/>
  <c r="M37" i="1"/>
  <c r="L37" i="1"/>
  <c r="AF36" i="1"/>
  <c r="AE36" i="1"/>
  <c r="AB36" i="1"/>
  <c r="AA36" i="1"/>
  <c r="Q36" i="1"/>
  <c r="P36" i="1"/>
  <c r="M36" i="1"/>
  <c r="L36" i="1"/>
  <c r="AF35" i="1"/>
  <c r="AE35" i="1"/>
  <c r="AB35" i="1"/>
  <c r="AA35" i="1"/>
  <c r="Q35" i="1"/>
  <c r="P35" i="1"/>
  <c r="M35" i="1"/>
  <c r="L35" i="1"/>
  <c r="AF34" i="1"/>
  <c r="AB34" i="1"/>
  <c r="AA34" i="1"/>
  <c r="AE34" i="1"/>
  <c r="Q34" i="1"/>
  <c r="P34" i="1"/>
  <c r="M34" i="1"/>
  <c r="L34" i="1"/>
  <c r="AF33" i="1"/>
  <c r="AE33" i="1"/>
  <c r="AB33" i="1"/>
  <c r="AA33" i="1"/>
  <c r="Q33" i="1"/>
  <c r="P33" i="1"/>
  <c r="M33" i="1"/>
  <c r="L33" i="1"/>
  <c r="AF32" i="1"/>
  <c r="AE32" i="1"/>
  <c r="AB32" i="1"/>
  <c r="AA32" i="1"/>
  <c r="Q32" i="1"/>
  <c r="P32" i="1"/>
  <c r="M32" i="1"/>
  <c r="L32" i="1"/>
  <c r="AF31" i="1"/>
  <c r="AE31" i="1"/>
  <c r="AB31" i="1"/>
  <c r="AA31" i="1"/>
  <c r="Q31" i="1"/>
  <c r="P31" i="1"/>
  <c r="M31" i="1"/>
  <c r="L31" i="1"/>
  <c r="AG30" i="1"/>
  <c r="AC30" i="1"/>
  <c r="V30" i="1"/>
  <c r="M30" i="1"/>
  <c r="Q30" i="1" s="1"/>
  <c r="L30" i="1"/>
  <c r="P30" i="1" s="1"/>
  <c r="AF29" i="1"/>
  <c r="AE29" i="1"/>
  <c r="AB29" i="1"/>
  <c r="AA29" i="1"/>
  <c r="Q29" i="1"/>
  <c r="P29" i="1"/>
  <c r="M29" i="1"/>
  <c r="L29" i="1"/>
  <c r="AF28" i="1"/>
  <c r="AE28" i="1"/>
  <c r="AB28" i="1"/>
  <c r="AA28" i="1"/>
  <c r="Q28" i="1"/>
  <c r="P28" i="1"/>
  <c r="M28" i="1"/>
  <c r="L28" i="1"/>
  <c r="AF27" i="1"/>
  <c r="AE27" i="1"/>
  <c r="AB27" i="1"/>
  <c r="AA27" i="1"/>
  <c r="Q27" i="1"/>
  <c r="P27" i="1"/>
  <c r="M27" i="1"/>
  <c r="L27" i="1"/>
  <c r="AF26" i="1"/>
  <c r="AE26" i="1"/>
  <c r="AB26" i="1"/>
  <c r="AA26" i="1"/>
  <c r="AC26" i="1" s="1"/>
  <c r="Q26" i="1"/>
  <c r="P26" i="1"/>
  <c r="M26" i="1"/>
  <c r="L26" i="1"/>
  <c r="AF25" i="1"/>
  <c r="AE25" i="1"/>
  <c r="AB25" i="1"/>
  <c r="AA25" i="1"/>
  <c r="Q25" i="1"/>
  <c r="P25" i="1"/>
  <c r="M25" i="1"/>
  <c r="L25" i="1"/>
  <c r="AF24" i="1"/>
  <c r="AE24" i="1"/>
  <c r="AB24" i="1"/>
  <c r="AA24" i="1"/>
  <c r="Q24" i="1"/>
  <c r="P24" i="1"/>
  <c r="M24" i="1"/>
  <c r="L24" i="1"/>
  <c r="AF23" i="1"/>
  <c r="AE23" i="1"/>
  <c r="AB23" i="1"/>
  <c r="AA23" i="1"/>
  <c r="Q23" i="1"/>
  <c r="P23" i="1"/>
  <c r="M23" i="1"/>
  <c r="L23" i="1"/>
  <c r="AF22" i="1"/>
  <c r="AE22" i="1"/>
  <c r="AB22" i="1"/>
  <c r="AA22" i="1"/>
  <c r="Q22" i="1"/>
  <c r="P22" i="1"/>
  <c r="M22" i="1"/>
  <c r="L22" i="1"/>
  <c r="AF21" i="1"/>
  <c r="AE21" i="1"/>
  <c r="AB21" i="1"/>
  <c r="AA21" i="1"/>
  <c r="Q21" i="1"/>
  <c r="P21" i="1"/>
  <c r="M21" i="1"/>
  <c r="L21" i="1"/>
  <c r="N21" i="1" s="1"/>
  <c r="AF20" i="1"/>
  <c r="AE20" i="1"/>
  <c r="AB20" i="1"/>
  <c r="AA20" i="1"/>
  <c r="Q20" i="1"/>
  <c r="P20" i="1"/>
  <c r="M20" i="1"/>
  <c r="L20" i="1"/>
  <c r="AF19" i="1"/>
  <c r="AE19" i="1"/>
  <c r="AB19" i="1"/>
  <c r="AA19" i="1"/>
  <c r="Q19" i="1"/>
  <c r="P19" i="1"/>
  <c r="M19" i="1"/>
  <c r="L19" i="1"/>
  <c r="AF18" i="1"/>
  <c r="AE18" i="1"/>
  <c r="AB18" i="1"/>
  <c r="AA18" i="1"/>
  <c r="Q18" i="1"/>
  <c r="P18" i="1"/>
  <c r="M18" i="1"/>
  <c r="L18" i="1"/>
  <c r="AF17" i="1"/>
  <c r="AE17" i="1"/>
  <c r="AB17" i="1"/>
  <c r="AA17" i="1"/>
  <c r="Q17" i="1"/>
  <c r="P17" i="1"/>
  <c r="M17" i="1"/>
  <c r="L17" i="1"/>
  <c r="AF16" i="1"/>
  <c r="AB16" i="1"/>
  <c r="AA16" i="1"/>
  <c r="AE16" i="1"/>
  <c r="Q16" i="1"/>
  <c r="P16" i="1"/>
  <c r="M16" i="1"/>
  <c r="L16" i="1"/>
  <c r="AF15" i="1"/>
  <c r="AB15" i="1"/>
  <c r="Q15" i="1"/>
  <c r="P15" i="1"/>
  <c r="M15" i="1"/>
  <c r="L15" i="1"/>
  <c r="AF14" i="1"/>
  <c r="AE14" i="1"/>
  <c r="AB14" i="1"/>
  <c r="AA14" i="1"/>
  <c r="Q14" i="1"/>
  <c r="P14" i="1"/>
  <c r="M14" i="1"/>
  <c r="L14" i="1"/>
  <c r="AF13" i="1"/>
  <c r="AE13" i="1"/>
  <c r="AB13" i="1"/>
  <c r="AA13" i="1"/>
  <c r="Q13" i="1"/>
  <c r="P13" i="1"/>
  <c r="M13" i="1"/>
  <c r="L13" i="1"/>
  <c r="AF12" i="1"/>
  <c r="AE12" i="1"/>
  <c r="AB12" i="1"/>
  <c r="AA12" i="1"/>
  <c r="Q12" i="1"/>
  <c r="P12" i="1"/>
  <c r="M12" i="1"/>
  <c r="L12" i="1"/>
  <c r="AF11" i="1"/>
  <c r="AE11" i="1"/>
  <c r="AB11" i="1"/>
  <c r="AA11" i="1"/>
  <c r="Q11" i="1"/>
  <c r="P11" i="1"/>
  <c r="M11" i="1"/>
  <c r="L11" i="1"/>
  <c r="AF10" i="1"/>
  <c r="AE10" i="1"/>
  <c r="AB10" i="1"/>
  <c r="AA10" i="1"/>
  <c r="Q10" i="1"/>
  <c r="P10" i="1"/>
  <c r="M10" i="1"/>
  <c r="L10" i="1"/>
  <c r="AB9" i="1"/>
  <c r="AA9" i="1"/>
  <c r="Q9" i="1"/>
  <c r="P9" i="1"/>
  <c r="M9" i="1"/>
  <c r="L9" i="1"/>
  <c r="AF8" i="1"/>
  <c r="AE8" i="1"/>
  <c r="AB8" i="1"/>
  <c r="AA8" i="1"/>
  <c r="Q8" i="1"/>
  <c r="P8" i="1"/>
  <c r="M8" i="1"/>
  <c r="L8" i="1"/>
  <c r="AF7" i="1"/>
  <c r="AE7" i="1"/>
  <c r="AB7" i="1"/>
  <c r="AA7" i="1"/>
  <c r="Q7" i="1"/>
  <c r="P7" i="1"/>
  <c r="M7" i="1"/>
  <c r="L7" i="1"/>
  <c r="AF6" i="1"/>
  <c r="AE6" i="1"/>
  <c r="AB6" i="1"/>
  <c r="AA6" i="1"/>
  <c r="Q6" i="1"/>
  <c r="P6" i="1"/>
  <c r="M6" i="1"/>
  <c r="L6" i="1"/>
  <c r="AF5" i="1"/>
  <c r="AE5" i="1"/>
  <c r="AB5" i="1"/>
  <c r="AA5" i="1"/>
  <c r="Q5" i="1"/>
  <c r="P5" i="1"/>
  <c r="M5" i="1"/>
  <c r="L5" i="1"/>
  <c r="AF4" i="1"/>
  <c r="AE4" i="1"/>
  <c r="AB4" i="1"/>
  <c r="AA4" i="1"/>
  <c r="Q4" i="1"/>
  <c r="P4" i="1"/>
  <c r="M4" i="1"/>
  <c r="L4" i="1"/>
  <c r="AF3" i="1"/>
  <c r="AE3" i="1"/>
  <c r="AB3" i="1"/>
  <c r="AA3" i="1"/>
  <c r="Q3" i="1"/>
  <c r="P3" i="1"/>
  <c r="M3" i="1"/>
  <c r="L3" i="1"/>
  <c r="T3" i="1" s="1"/>
  <c r="AF2" i="1"/>
  <c r="AE2" i="1"/>
  <c r="AB2" i="1"/>
  <c r="AA2" i="1"/>
  <c r="Q2" i="1"/>
  <c r="P2" i="1"/>
  <c r="M2" i="1"/>
  <c r="L2" i="1"/>
  <c r="K74" i="2" l="1"/>
  <c r="L74" i="2"/>
  <c r="L73" i="2"/>
  <c r="K75" i="2"/>
  <c r="L75" i="2" s="1"/>
  <c r="K46" i="2"/>
  <c r="L46" i="2" s="1"/>
  <c r="K54" i="2"/>
  <c r="L54" i="2" s="1"/>
  <c r="K19" i="2"/>
  <c r="L19" i="2" s="1"/>
  <c r="K13" i="2"/>
  <c r="K55" i="2"/>
  <c r="L55" i="2" s="1"/>
  <c r="K52" i="2"/>
  <c r="L52" i="2" s="1"/>
  <c r="K38" i="2"/>
  <c r="L38" i="2" s="1"/>
  <c r="K65" i="2"/>
  <c r="K45" i="2"/>
  <c r="L45" i="2" s="1"/>
  <c r="K27" i="2"/>
  <c r="L27" i="2" s="1"/>
  <c r="K40" i="2"/>
  <c r="L40" i="2" s="1"/>
  <c r="K33" i="2"/>
  <c r="K7" i="2"/>
  <c r="L7" i="2" s="1"/>
  <c r="K70" i="2"/>
  <c r="L70" i="2" s="1"/>
  <c r="K50" i="2"/>
  <c r="L50" i="2" s="1"/>
  <c r="K42" i="2"/>
  <c r="L42" i="2" s="1"/>
  <c r="K48" i="2"/>
  <c r="L48" i="2" s="1"/>
  <c r="K29" i="2"/>
  <c r="L29" i="2" s="1"/>
  <c r="K21" i="2"/>
  <c r="L21" i="2" s="1"/>
  <c r="K76" i="2"/>
  <c r="L76" i="2" s="1"/>
  <c r="K5" i="2"/>
  <c r="K11" i="2"/>
  <c r="K20" i="2"/>
  <c r="R36" i="1"/>
  <c r="AG38" i="1"/>
  <c r="R40" i="1"/>
  <c r="R41" i="1"/>
  <c r="U7" i="1"/>
  <c r="R29" i="1"/>
  <c r="U59" i="1"/>
  <c r="U8" i="1"/>
  <c r="U12" i="1"/>
  <c r="U14" i="1"/>
  <c r="U22" i="1"/>
  <c r="T29" i="1"/>
  <c r="AC27" i="1"/>
  <c r="R61" i="1"/>
  <c r="R64" i="1"/>
  <c r="AG67" i="1"/>
  <c r="AC5" i="1"/>
  <c r="N6" i="1"/>
  <c r="AC6" i="1"/>
  <c r="R19" i="1"/>
  <c r="R51" i="1"/>
  <c r="T52" i="1"/>
  <c r="AC52" i="1"/>
  <c r="T53" i="1"/>
  <c r="N54" i="1"/>
  <c r="AC54" i="1"/>
  <c r="T57" i="1"/>
  <c r="N58" i="1"/>
  <c r="N62" i="1"/>
  <c r="AC62" i="1"/>
  <c r="AC63" i="1"/>
  <c r="R4" i="1"/>
  <c r="AG4" i="1"/>
  <c r="R5" i="1"/>
  <c r="AG5" i="1"/>
  <c r="AG6" i="1"/>
  <c r="R7" i="1"/>
  <c r="R30" i="1"/>
  <c r="T31" i="1"/>
  <c r="N32" i="1"/>
  <c r="AC33" i="1"/>
  <c r="N34" i="1"/>
  <c r="T36" i="1"/>
  <c r="T43" i="1"/>
  <c r="N44" i="1"/>
  <c r="T47" i="1"/>
  <c r="R52" i="1"/>
  <c r="R53" i="1"/>
  <c r="AG54" i="1"/>
  <c r="R56" i="1"/>
  <c r="U28" i="1"/>
  <c r="U29" i="1"/>
  <c r="AC38" i="1"/>
  <c r="AG65" i="1"/>
  <c r="T17" i="1"/>
  <c r="T20" i="1"/>
  <c r="T22" i="1"/>
  <c r="V22" i="1" s="1"/>
  <c r="N30" i="1"/>
  <c r="R31" i="1"/>
  <c r="R47" i="1"/>
  <c r="U49" i="1"/>
  <c r="U54" i="1"/>
  <c r="U56" i="1"/>
  <c r="U57" i="1"/>
  <c r="AB68" i="1"/>
  <c r="R23" i="1"/>
  <c r="R24" i="1"/>
  <c r="AG43" i="1"/>
  <c r="AG48" i="1"/>
  <c r="T61" i="1"/>
  <c r="U17" i="1"/>
  <c r="T26" i="1"/>
  <c r="U43" i="1"/>
  <c r="U61" i="1"/>
  <c r="T64" i="1"/>
  <c r="U67" i="1"/>
  <c r="T12" i="1"/>
  <c r="R17" i="1"/>
  <c r="U33" i="1"/>
  <c r="U34" i="1"/>
  <c r="U40" i="1"/>
  <c r="R60" i="1"/>
  <c r="AG60" i="1"/>
  <c r="N61" i="1"/>
  <c r="AC64" i="1"/>
  <c r="N66" i="1"/>
  <c r="AC66" i="1"/>
  <c r="AC67" i="1"/>
  <c r="AG3" i="1"/>
  <c r="R8" i="1"/>
  <c r="N13" i="1"/>
  <c r="AC13" i="1"/>
  <c r="AC16" i="1"/>
  <c r="R26" i="1"/>
  <c r="R37" i="1"/>
  <c r="N42" i="1"/>
  <c r="AG47" i="1"/>
  <c r="AG49" i="1"/>
  <c r="R50" i="1"/>
  <c r="AG57" i="1"/>
  <c r="R65" i="1"/>
  <c r="AG66" i="1"/>
  <c r="R67" i="1"/>
  <c r="N3" i="1"/>
  <c r="R2" i="1"/>
  <c r="R3" i="1"/>
  <c r="U4" i="1"/>
  <c r="U5" i="1"/>
  <c r="AC7" i="1"/>
  <c r="N8" i="1"/>
  <c r="AC9" i="1"/>
  <c r="R10" i="1"/>
  <c r="AG10" i="1"/>
  <c r="R12" i="1"/>
  <c r="AG13" i="1"/>
  <c r="R14" i="1"/>
  <c r="U15" i="1"/>
  <c r="U16" i="1"/>
  <c r="AG17" i="1"/>
  <c r="R18" i="1"/>
  <c r="R20" i="1"/>
  <c r="U21" i="1"/>
  <c r="AC22" i="1"/>
  <c r="AC23" i="1"/>
  <c r="T24" i="1"/>
  <c r="AG27" i="1"/>
  <c r="R28" i="1"/>
  <c r="AG28" i="1"/>
  <c r="U32" i="1"/>
  <c r="AC35" i="1"/>
  <c r="U36" i="1"/>
  <c r="V36" i="1" s="1"/>
  <c r="AC36" i="1"/>
  <c r="T37" i="1"/>
  <c r="N38" i="1"/>
  <c r="R42" i="1"/>
  <c r="N43" i="1"/>
  <c r="AC43" i="1"/>
  <c r="U44" i="1"/>
  <c r="U46" i="1"/>
  <c r="U47" i="1"/>
  <c r="N48" i="1"/>
  <c r="AC48" i="1"/>
  <c r="T51" i="1"/>
  <c r="U52" i="1"/>
  <c r="U62" i="1"/>
  <c r="U64" i="1"/>
  <c r="V64" i="1" s="1"/>
  <c r="T65" i="1"/>
  <c r="AC65" i="1"/>
  <c r="U10" i="1"/>
  <c r="U13" i="1"/>
  <c r="N16" i="1"/>
  <c r="U18" i="1"/>
  <c r="R21" i="1"/>
  <c r="AG21" i="1"/>
  <c r="R22" i="1"/>
  <c r="U26" i="1"/>
  <c r="AG31" i="1"/>
  <c r="AG32" i="1"/>
  <c r="R33" i="1"/>
  <c r="R34" i="1"/>
  <c r="R35" i="1"/>
  <c r="U38" i="1"/>
  <c r="T40" i="1"/>
  <c r="T41" i="1"/>
  <c r="T42" i="1"/>
  <c r="U42" i="1"/>
  <c r="R43" i="1"/>
  <c r="AG44" i="1"/>
  <c r="R45" i="1"/>
  <c r="R46" i="1"/>
  <c r="U48" i="1"/>
  <c r="U50" i="1"/>
  <c r="U58" i="1"/>
  <c r="AC58" i="1"/>
  <c r="AC59" i="1"/>
  <c r="T60" i="1"/>
  <c r="AC60" i="1"/>
  <c r="U66" i="1"/>
  <c r="T4" i="1"/>
  <c r="N7" i="1"/>
  <c r="AC8" i="1"/>
  <c r="R11" i="1"/>
  <c r="T13" i="1"/>
  <c r="AC14" i="1"/>
  <c r="N15" i="1"/>
  <c r="T16" i="1"/>
  <c r="V16" i="1" s="1"/>
  <c r="N17" i="1"/>
  <c r="AC21" i="1"/>
  <c r="N26" i="1"/>
  <c r="N29" i="1"/>
  <c r="AC34" i="1"/>
  <c r="U41" i="1"/>
  <c r="V41" i="1" s="1"/>
  <c r="U45" i="1"/>
  <c r="N47" i="1"/>
  <c r="AG50" i="1"/>
  <c r="U51" i="1"/>
  <c r="U53" i="1"/>
  <c r="AG53" i="1"/>
  <c r="U55" i="1"/>
  <c r="AG56" i="1"/>
  <c r="N57" i="1"/>
  <c r="T8" i="1"/>
  <c r="V8" i="1" s="1"/>
  <c r="AG8" i="1"/>
  <c r="AC10" i="1"/>
  <c r="AC11" i="1"/>
  <c r="T18" i="1"/>
  <c r="T21" i="1"/>
  <c r="V21" i="1" s="1"/>
  <c r="U23" i="1"/>
  <c r="R25" i="1"/>
  <c r="U27" i="1"/>
  <c r="U31" i="1"/>
  <c r="U35" i="1"/>
  <c r="AG35" i="1"/>
  <c r="U37" i="1"/>
  <c r="AG37" i="1"/>
  <c r="U39" i="1"/>
  <c r="AG40" i="1"/>
  <c r="N41" i="1"/>
  <c r="AG41" i="1"/>
  <c r="AC44" i="1"/>
  <c r="AC45" i="1"/>
  <c r="T46" i="1"/>
  <c r="V46" i="1" s="1"/>
  <c r="AC47" i="1"/>
  <c r="AC49" i="1"/>
  <c r="T50" i="1"/>
  <c r="N53" i="1"/>
  <c r="AC55" i="1"/>
  <c r="T56" i="1"/>
  <c r="AG58" i="1"/>
  <c r="R59" i="1"/>
  <c r="U60" i="1"/>
  <c r="AG62" i="1"/>
  <c r="R63" i="1"/>
  <c r="U65" i="1"/>
  <c r="T2" i="1"/>
  <c r="N4" i="1"/>
  <c r="AC4" i="1"/>
  <c r="R6" i="1"/>
  <c r="U9" i="1"/>
  <c r="R13" i="1"/>
  <c r="R15" i="1"/>
  <c r="R16" i="1"/>
  <c r="AG16" i="1"/>
  <c r="AC17" i="1"/>
  <c r="AC18" i="1"/>
  <c r="AC19" i="1"/>
  <c r="T25" i="1"/>
  <c r="AC28" i="1"/>
  <c r="AC31" i="1"/>
  <c r="AC32" i="1"/>
  <c r="N37" i="1"/>
  <c r="AC39" i="1"/>
  <c r="AC46" i="1"/>
  <c r="V52" i="1"/>
  <c r="AC56" i="1"/>
  <c r="AG59" i="1"/>
  <c r="AG61" i="1"/>
  <c r="U63" i="1"/>
  <c r="AG64" i="1"/>
  <c r="N65" i="1"/>
  <c r="AG2" i="1"/>
  <c r="AC3" i="1"/>
  <c r="AG12" i="1"/>
  <c r="AF68" i="1"/>
  <c r="AG11" i="1"/>
  <c r="AC12" i="1"/>
  <c r="AG20" i="1"/>
  <c r="AG25" i="1"/>
  <c r="AG26" i="1"/>
  <c r="AG29" i="1"/>
  <c r="AG34" i="1"/>
  <c r="AC40" i="1"/>
  <c r="AG45" i="1"/>
  <c r="AG7" i="1"/>
  <c r="AG14" i="1"/>
  <c r="AG18" i="1"/>
  <c r="AG19" i="1"/>
  <c r="AC20" i="1"/>
  <c r="AG22" i="1"/>
  <c r="AG23" i="1"/>
  <c r="AC24" i="1"/>
  <c r="AC25" i="1"/>
  <c r="AG33" i="1"/>
  <c r="AC37" i="1"/>
  <c r="AG39" i="1"/>
  <c r="AC50" i="1"/>
  <c r="AC53" i="1"/>
  <c r="AG55" i="1"/>
  <c r="AC61" i="1"/>
  <c r="AG63" i="1"/>
  <c r="V13" i="1"/>
  <c r="V29" i="1"/>
  <c r="V42" i="1"/>
  <c r="V65" i="1"/>
  <c r="V4" i="1"/>
  <c r="V17" i="1"/>
  <c r="V26" i="1"/>
  <c r="V43" i="1"/>
  <c r="N2" i="1"/>
  <c r="K78" i="2"/>
  <c r="L78" i="2" s="1"/>
  <c r="L5" i="2"/>
  <c r="K51" i="2"/>
  <c r="L51" i="2" s="1"/>
  <c r="K49" i="2"/>
  <c r="L49" i="2" s="1"/>
  <c r="K53" i="2"/>
  <c r="L53" i="2" s="1"/>
  <c r="K44" i="2"/>
  <c r="L44" i="2" s="1"/>
  <c r="K47" i="2"/>
  <c r="L47" i="2" s="1"/>
  <c r="K43" i="2"/>
  <c r="L43" i="2" s="1"/>
  <c r="K39" i="2"/>
  <c r="L39" i="2" s="1"/>
  <c r="K26" i="2"/>
  <c r="L26" i="2" s="1"/>
  <c r="K18" i="2"/>
  <c r="L18" i="2" s="1"/>
  <c r="K12" i="2"/>
  <c r="L12" i="2" s="1"/>
  <c r="K10" i="2"/>
  <c r="L10" i="2" s="1"/>
  <c r="K24" i="2"/>
  <c r="L24" i="2" s="1"/>
  <c r="K16" i="2"/>
  <c r="L16" i="2" s="1"/>
  <c r="K41" i="2"/>
  <c r="L41" i="2" s="1"/>
  <c r="K37" i="2"/>
  <c r="L37" i="2" s="1"/>
  <c r="K35" i="2"/>
  <c r="L35" i="2" s="1"/>
  <c r="K9" i="2"/>
  <c r="L9" i="2" s="1"/>
  <c r="K32" i="2"/>
  <c r="L32" i="2" s="1"/>
  <c r="K23" i="2"/>
  <c r="L23" i="2" s="1"/>
  <c r="K36" i="2"/>
  <c r="L36" i="2" s="1"/>
  <c r="K34" i="2"/>
  <c r="L34" i="2" s="1"/>
  <c r="K22" i="2"/>
  <c r="L22" i="2" s="1"/>
  <c r="K6" i="2"/>
  <c r="L6" i="2" s="1"/>
  <c r="K14" i="2"/>
  <c r="L14" i="2" s="1"/>
  <c r="K79" i="2"/>
  <c r="L79" i="2" s="1"/>
  <c r="K77" i="2"/>
  <c r="L77" i="2" s="1"/>
  <c r="L11" i="2"/>
  <c r="L20" i="2"/>
  <c r="L8" i="2"/>
  <c r="K66" i="2"/>
  <c r="L66" i="2" s="1"/>
  <c r="K67" i="2"/>
  <c r="L67" i="2" s="1"/>
  <c r="L13" i="2"/>
  <c r="F58" i="2"/>
  <c r="G35" i="2" s="1"/>
  <c r="H35" i="2" s="1"/>
  <c r="F59" i="2"/>
  <c r="K31" i="2"/>
  <c r="L31" i="2" s="1"/>
  <c r="K15" i="2"/>
  <c r="L15" i="2" s="1"/>
  <c r="K28" i="2"/>
  <c r="L28" i="2" s="1"/>
  <c r="L65" i="2"/>
  <c r="F82" i="2"/>
  <c r="G69" i="2" s="1"/>
  <c r="H69" i="2" s="1"/>
  <c r="F83" i="2"/>
  <c r="K69" i="2"/>
  <c r="L69" i="2" s="1"/>
  <c r="K71" i="2"/>
  <c r="L71" i="2" s="1"/>
  <c r="K68" i="2"/>
  <c r="L68" i="2" s="1"/>
  <c r="K72" i="2"/>
  <c r="L72" i="2" s="1"/>
  <c r="G7" i="2"/>
  <c r="H7" i="2" s="1"/>
  <c r="G18" i="2"/>
  <c r="H18" i="2" s="1"/>
  <c r="K25" i="2"/>
  <c r="L25" i="2" s="1"/>
  <c r="K17" i="2"/>
  <c r="L17" i="2" s="1"/>
  <c r="K30" i="2"/>
  <c r="L30" i="2" s="1"/>
  <c r="V5" i="1"/>
  <c r="N5" i="1"/>
  <c r="T11" i="1"/>
  <c r="N11" i="1"/>
  <c r="N12" i="1"/>
  <c r="T6" i="1"/>
  <c r="T10" i="1"/>
  <c r="V10" i="1" s="1"/>
  <c r="N10" i="1"/>
  <c r="U11" i="1"/>
  <c r="T19" i="1"/>
  <c r="N19" i="1"/>
  <c r="L68" i="1"/>
  <c r="Q68" i="1"/>
  <c r="AC2" i="1"/>
  <c r="U3" i="1"/>
  <c r="V3" i="1" s="1"/>
  <c r="T7" i="1"/>
  <c r="V7" i="1" s="1"/>
  <c r="R9" i="1"/>
  <c r="J68" i="1"/>
  <c r="T15" i="1"/>
  <c r="V15" i="1" s="1"/>
  <c r="U19" i="1"/>
  <c r="T23" i="1"/>
  <c r="V23" i="1" s="1"/>
  <c r="N23" i="1"/>
  <c r="N27" i="1"/>
  <c r="T27" i="1"/>
  <c r="V27" i="1" s="1"/>
  <c r="T59" i="1"/>
  <c r="V59" i="1" s="1"/>
  <c r="N59" i="1"/>
  <c r="M68" i="1"/>
  <c r="U2" i="1"/>
  <c r="T14" i="1"/>
  <c r="V14" i="1" s="1"/>
  <c r="N14" i="1"/>
  <c r="V18" i="1"/>
  <c r="T54" i="1"/>
  <c r="V54" i="1" s="1"/>
  <c r="R54" i="1"/>
  <c r="U24" i="1"/>
  <c r="V24" i="1" s="1"/>
  <c r="N24" i="1"/>
  <c r="R32" i="1"/>
  <c r="T32" i="1"/>
  <c r="V32" i="1" s="1"/>
  <c r="T38" i="1"/>
  <c r="V38" i="1" s="1"/>
  <c r="R38" i="1"/>
  <c r="AA51" i="1"/>
  <c r="AC51" i="1" s="1"/>
  <c r="AE51" i="1"/>
  <c r="AG51" i="1" s="1"/>
  <c r="N20" i="1"/>
  <c r="U20" i="1"/>
  <c r="V20" i="1" s="1"/>
  <c r="U6" i="1"/>
  <c r="T9" i="1"/>
  <c r="V9" i="1" s="1"/>
  <c r="N9" i="1"/>
  <c r="V12" i="1"/>
  <c r="P68" i="1"/>
  <c r="T45" i="1"/>
  <c r="V45" i="1" s="1"/>
  <c r="N45" i="1"/>
  <c r="Y68" i="1"/>
  <c r="AE15" i="1"/>
  <c r="AG15" i="1" s="1"/>
  <c r="AA15" i="1"/>
  <c r="AC15" i="1" s="1"/>
  <c r="N18" i="1"/>
  <c r="N22" i="1"/>
  <c r="AG24" i="1"/>
  <c r="N25" i="1"/>
  <c r="R27" i="1"/>
  <c r="N31" i="1"/>
  <c r="V31" i="1"/>
  <c r="AG36" i="1"/>
  <c r="V37" i="1"/>
  <c r="R39" i="1"/>
  <c r="V40" i="1"/>
  <c r="AC41" i="1"/>
  <c r="AA42" i="1"/>
  <c r="AC42" i="1" s="1"/>
  <c r="AE42" i="1"/>
  <c r="AG42" i="1" s="1"/>
  <c r="T44" i="1"/>
  <c r="V44" i="1" s="1"/>
  <c r="R44" i="1"/>
  <c r="T49" i="1"/>
  <c r="V49" i="1" s="1"/>
  <c r="N49" i="1"/>
  <c r="N51" i="1"/>
  <c r="AG52" i="1"/>
  <c r="V53" i="1"/>
  <c r="R55" i="1"/>
  <c r="V56" i="1"/>
  <c r="AC57" i="1"/>
  <c r="T58" i="1"/>
  <c r="V58" i="1" s="1"/>
  <c r="R58" i="1"/>
  <c r="T63" i="1"/>
  <c r="V63" i="1" s="1"/>
  <c r="N63" i="1"/>
  <c r="AC29" i="1"/>
  <c r="T34" i="1"/>
  <c r="V34" i="1" s="1"/>
  <c r="T39" i="1"/>
  <c r="V39" i="1" s="1"/>
  <c r="N39" i="1"/>
  <c r="AG46" i="1"/>
  <c r="V47" i="1"/>
  <c r="R49" i="1"/>
  <c r="T55" i="1"/>
  <c r="V55" i="1" s="1"/>
  <c r="N55" i="1"/>
  <c r="V61" i="1"/>
  <c r="T66" i="1"/>
  <c r="V66" i="1" s="1"/>
  <c r="R66" i="1"/>
  <c r="U25" i="1"/>
  <c r="V25" i="1" s="1"/>
  <c r="T28" i="1"/>
  <c r="V28" i="1" s="1"/>
  <c r="N28" i="1"/>
  <c r="T33" i="1"/>
  <c r="V33" i="1" s="1"/>
  <c r="N33" i="1"/>
  <c r="T35" i="1"/>
  <c r="V35" i="1" s="1"/>
  <c r="N35" i="1"/>
  <c r="T48" i="1"/>
  <c r="V48" i="1" s="1"/>
  <c r="R48" i="1"/>
  <c r="V51" i="1"/>
  <c r="V57" i="1"/>
  <c r="T62" i="1"/>
  <c r="V62" i="1" s="1"/>
  <c r="R62" i="1"/>
  <c r="T67" i="1"/>
  <c r="V67" i="1" s="1"/>
  <c r="N67" i="1"/>
  <c r="N36" i="1"/>
  <c r="N40" i="1"/>
  <c r="N46" i="1"/>
  <c r="N50" i="1"/>
  <c r="N52" i="1"/>
  <c r="N56" i="1"/>
  <c r="N60" i="1"/>
  <c r="N64" i="1"/>
  <c r="G20" i="2" l="1"/>
  <c r="H20" i="2" s="1"/>
  <c r="G26" i="2"/>
  <c r="H26" i="2" s="1"/>
  <c r="G32" i="2"/>
  <c r="H32" i="2" s="1"/>
  <c r="G37" i="2"/>
  <c r="H37" i="2" s="1"/>
  <c r="G51" i="2"/>
  <c r="H51" i="2" s="1"/>
  <c r="V11" i="1"/>
  <c r="V50" i="1"/>
  <c r="V60" i="1"/>
  <c r="V19" i="1"/>
  <c r="N68" i="1"/>
  <c r="R68" i="1"/>
  <c r="V2" i="1"/>
  <c r="AG68" i="1"/>
  <c r="AA68" i="1"/>
  <c r="G67" i="2"/>
  <c r="H67" i="2" s="1"/>
  <c r="G5" i="2"/>
  <c r="G8" i="2"/>
  <c r="H8" i="2" s="1"/>
  <c r="G72" i="2"/>
  <c r="H72" i="2" s="1"/>
  <c r="L58" i="2"/>
  <c r="G24" i="2"/>
  <c r="H24" i="2" s="1"/>
  <c r="G49" i="2"/>
  <c r="H49" i="2" s="1"/>
  <c r="G76" i="2"/>
  <c r="H76" i="2" s="1"/>
  <c r="L82" i="2"/>
  <c r="G70" i="2"/>
  <c r="H70" i="2" s="1"/>
  <c r="G30" i="2"/>
  <c r="H30" i="2" s="1"/>
  <c r="G29" i="2"/>
  <c r="H29" i="2" s="1"/>
  <c r="G33" i="2"/>
  <c r="G12" i="2"/>
  <c r="H12" i="2" s="1"/>
  <c r="G16" i="2"/>
  <c r="H16" i="2" s="1"/>
  <c r="G22" i="2"/>
  <c r="H22" i="2" s="1"/>
  <c r="K58" i="2"/>
  <c r="G74" i="2"/>
  <c r="H74" i="2" s="1"/>
  <c r="G79" i="2"/>
  <c r="H79" i="2" s="1"/>
  <c r="G71" i="2"/>
  <c r="H71" i="2" s="1"/>
  <c r="G78" i="2"/>
  <c r="H78" i="2" s="1"/>
  <c r="G66" i="2"/>
  <c r="H66" i="2" s="1"/>
  <c r="G73" i="2"/>
  <c r="H73" i="2" s="1"/>
  <c r="G75" i="2"/>
  <c r="H75" i="2" s="1"/>
  <c r="K82" i="2"/>
  <c r="G77" i="2"/>
  <c r="H77" i="2" s="1"/>
  <c r="G21" i="2"/>
  <c r="H21" i="2" s="1"/>
  <c r="G65" i="2"/>
  <c r="G42" i="2"/>
  <c r="H42" i="2" s="1"/>
  <c r="G38" i="2"/>
  <c r="H38" i="2" s="1"/>
  <c r="G9" i="2"/>
  <c r="H9" i="2" s="1"/>
  <c r="G36" i="2"/>
  <c r="H36" i="2" s="1"/>
  <c r="G34" i="2"/>
  <c r="H34" i="2" s="1"/>
  <c r="G11" i="2"/>
  <c r="H11" i="2" s="1"/>
  <c r="G19" i="2"/>
  <c r="H19" i="2" s="1"/>
  <c r="G43" i="2"/>
  <c r="H43" i="2" s="1"/>
  <c r="G15" i="2"/>
  <c r="H15" i="2" s="1"/>
  <c r="G31" i="2"/>
  <c r="H31" i="2" s="1"/>
  <c r="G52" i="2"/>
  <c r="H52" i="2" s="1"/>
  <c r="G13" i="2"/>
  <c r="H13" i="2" s="1"/>
  <c r="G27" i="2"/>
  <c r="H27" i="2" s="1"/>
  <c r="G50" i="2"/>
  <c r="H50" i="2" s="1"/>
  <c r="G40" i="2"/>
  <c r="H40" i="2" s="1"/>
  <c r="G41" i="2"/>
  <c r="H41" i="2" s="1"/>
  <c r="G39" i="2"/>
  <c r="H39" i="2" s="1"/>
  <c r="G23" i="2"/>
  <c r="H23" i="2" s="1"/>
  <c r="G45" i="2"/>
  <c r="H45" i="2" s="1"/>
  <c r="G54" i="2"/>
  <c r="H54" i="2" s="1"/>
  <c r="G25" i="2"/>
  <c r="H25" i="2" s="1"/>
  <c r="G17" i="2"/>
  <c r="H17" i="2" s="1"/>
  <c r="G46" i="2"/>
  <c r="H46" i="2" s="1"/>
  <c r="G55" i="2"/>
  <c r="H55" i="2" s="1"/>
  <c r="G44" i="2"/>
  <c r="H44" i="2" s="1"/>
  <c r="G48" i="2"/>
  <c r="H48" i="2" s="1"/>
  <c r="G10" i="2"/>
  <c r="H10" i="2" s="1"/>
  <c r="G6" i="2"/>
  <c r="H6" i="2" s="1"/>
  <c r="G68" i="2"/>
  <c r="H68" i="2" s="1"/>
  <c r="G14" i="2"/>
  <c r="H14" i="2" s="1"/>
  <c r="G28" i="2"/>
  <c r="H28" i="2" s="1"/>
  <c r="G47" i="2"/>
  <c r="H47" i="2" s="1"/>
  <c r="G53" i="2"/>
  <c r="H53" i="2" s="1"/>
  <c r="V6" i="1"/>
  <c r="T68" i="1"/>
  <c r="AE68" i="1"/>
  <c r="AC68" i="1"/>
  <c r="U68" i="1"/>
  <c r="V68" i="1" l="1"/>
  <c r="G82" i="2"/>
  <c r="H65" i="2"/>
  <c r="L59" i="2"/>
  <c r="G58" i="2"/>
  <c r="H5" i="2"/>
  <c r="H82" i="2" l="1"/>
  <c r="H58" i="2"/>
  <c r="H59" i="2" l="1"/>
</calcChain>
</file>

<file path=xl/comments1.xml><?xml version="1.0" encoding="utf-8"?>
<comments xmlns="http://schemas.openxmlformats.org/spreadsheetml/2006/main">
  <authors>
    <author>Aaron Morris</author>
    <author>Kambra Reddick</author>
  </authors>
  <commentList>
    <comment ref="D2" authorId="0" shape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1 = Taxed
0 = Not taxed</t>
        </r>
      </text>
    </comment>
  </commentList>
</comments>
</file>

<file path=xl/comments2.xml><?xml version="1.0" encoding="utf-8"?>
<comments xmlns="http://schemas.openxmlformats.org/spreadsheetml/2006/main">
  <authors>
    <author>Aaron Morris</author>
    <author>Kambra Reddick</author>
  </authors>
  <commentList>
    <comment ref="D2" authorId="0" shape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1 = Taxed
0 = Not taxed</t>
        </r>
      </text>
    </comment>
  </commentList>
</comments>
</file>

<file path=xl/sharedStrings.xml><?xml version="1.0" encoding="utf-8"?>
<sst xmlns="http://schemas.openxmlformats.org/spreadsheetml/2006/main" count="598" uniqueCount="175">
  <si>
    <t>Medicaid Prov ID</t>
  </si>
  <si>
    <t>Hosp Name</t>
  </si>
  <si>
    <t>Hospital Class</t>
  </si>
  <si>
    <t>Effective Jan 2019</t>
  </si>
  <si>
    <t>Inpatient Hospital Access Payment</t>
  </si>
  <si>
    <t>Outpatient Hospital Access Payments</t>
  </si>
  <si>
    <t>Updated Inpatient Hospital Access Payment</t>
  </si>
  <si>
    <t>Updated Outpatient Hospital Access Payments</t>
  </si>
  <si>
    <t>Updated 2 Inpatient Hospital Access Payment</t>
  </si>
  <si>
    <t>Updated 2 Outpatient Hospital Access Payments</t>
  </si>
  <si>
    <t xml:space="preserve">Inpatient CY2018SHOPP Allocation (Jan-Mar 2019) </t>
  </si>
  <si>
    <t xml:space="preserve"> Outpatient CY2018 SHOPP Allocation (Jan-Mar 2019) </t>
  </si>
  <si>
    <t xml:space="preserve">Total CY2019 SHOPP Allocation (Jan-Mar 2019) </t>
  </si>
  <si>
    <t>Inpatient CY2019 SHOPP Allocation (Apr-June 2019)</t>
  </si>
  <si>
    <t xml:space="preserve"> Outpatient CY2019 SHOPP Allocation (Apr-June 2019)</t>
  </si>
  <si>
    <t>Total CY2019 SHOPP Allocation (Apr-June 2019)</t>
  </si>
  <si>
    <t>Inpatient CY2019 SHOPP Allocation (July-Sept 2019)</t>
  </si>
  <si>
    <t xml:space="preserve"> Outpatient CY2019 SHOPP Allocation (July-Sept 2019)</t>
  </si>
  <si>
    <t>Total CY2019 SHOPP Allocation (July-Sept 2019)</t>
  </si>
  <si>
    <t xml:space="preserve">Oct 2019 (FMAP Change) </t>
  </si>
  <si>
    <t>Inpatient CY2019 SHOPP Allocation (Oct-Dec 2019)</t>
  </si>
  <si>
    <t xml:space="preserve"> Outpatient CY2019 SHOPP Allocation (Oct-Dec 2019)</t>
  </si>
  <si>
    <t xml:space="preserve"> Total CY2019 SHOPP Allocation (Oct-Dec 2019)</t>
  </si>
  <si>
    <t>Inpatient CY2019 SHOPP Allocation 1.4% Withhold</t>
  </si>
  <si>
    <t xml:space="preserve"> Outpatient CY2019 SHOPP Allocation  1.4% Withhold</t>
  </si>
  <si>
    <t xml:space="preserve"> 1.4% Withhold </t>
  </si>
  <si>
    <t>200439230A</t>
  </si>
  <si>
    <t>100696610B</t>
  </si>
  <si>
    <t>200102450A</t>
  </si>
  <si>
    <t>BAILEY MEDICAL CENTER LLC</t>
  </si>
  <si>
    <t>200573000A</t>
  </si>
  <si>
    <t>BRISTOW ENDEAVOR HEALTHCARE, LLC</t>
  </si>
  <si>
    <t>100701410A</t>
  </si>
  <si>
    <t>BROOKHAVEN HOSPITAL</t>
  </si>
  <si>
    <t>200085660H</t>
  </si>
  <si>
    <t>CEDAR RIDGE PSYCHIATRIC HOSPITAL</t>
  </si>
  <si>
    <t>100700010G</t>
  </si>
  <si>
    <t>CLINTON HMA LLC</t>
  </si>
  <si>
    <t>100700120A</t>
  </si>
  <si>
    <t>DUNCAN REGIONAL HOSPITAL</t>
  </si>
  <si>
    <t>100699410A</t>
  </si>
  <si>
    <t>GREAT PLAINS REGIONAL MEDICAL CENTER</t>
  </si>
  <si>
    <t>200045700C</t>
  </si>
  <si>
    <t>HENRYETTA MEDICAL CENTER</t>
  </si>
  <si>
    <t>200435950A</t>
  </si>
  <si>
    <t>200044190A</t>
  </si>
  <si>
    <t>200044210A</t>
  </si>
  <si>
    <t>HILLCREST MEDICAL CENTER</t>
  </si>
  <si>
    <t>100806400C</t>
  </si>
  <si>
    <t>100699500A</t>
  </si>
  <si>
    <t>INTEGRIS BASS MEM BAP</t>
  </si>
  <si>
    <t>100700610A</t>
  </si>
  <si>
    <t>INTEGRIS CANADIAN VALLEY HOSPITAL</t>
  </si>
  <si>
    <t>100699700A</t>
  </si>
  <si>
    <t>INTEGRIS GROVE HOSPITAL</t>
  </si>
  <si>
    <t>200405550A</t>
  </si>
  <si>
    <t>INTEGRIS HEALTH EDMOND, INC.</t>
  </si>
  <si>
    <t>100699440A</t>
  </si>
  <si>
    <t>100700200A</t>
  </si>
  <si>
    <t>INTEGRIS SOUTHWEST MEDICAL</t>
  </si>
  <si>
    <t>100699490A</t>
  </si>
  <si>
    <t>JANE PHILLIPS EP HSP</t>
  </si>
  <si>
    <t>100699420A</t>
  </si>
  <si>
    <t>100700380P</t>
  </si>
  <si>
    <t>200735850A</t>
  </si>
  <si>
    <t>100700030A</t>
  </si>
  <si>
    <t>100699390A</t>
  </si>
  <si>
    <t>MERCY HEALTH CENTER</t>
  </si>
  <si>
    <t>200509290A</t>
  </si>
  <si>
    <t>MERCY HOSPITAL ADA, INC.</t>
  </si>
  <si>
    <t>100262320C</t>
  </si>
  <si>
    <t>200320810D</t>
  </si>
  <si>
    <t>MERCY HOSPITAL EL RENO INC</t>
  </si>
  <si>
    <t>200479750A</t>
  </si>
  <si>
    <t>MERCY REHABILITATION HOSPITAL, LLC</t>
  </si>
  <si>
    <t>100700490A</t>
  </si>
  <si>
    <t>200242900A</t>
  </si>
  <si>
    <t>OKLAHOMA STATE UNIVERSITY MEDICAL TRUST</t>
  </si>
  <si>
    <t>100738360L</t>
  </si>
  <si>
    <t>PARKSIDE PSYCHIATRIC HOSPITAL &amp; CLINIC</t>
  </si>
  <si>
    <t>100701680L</t>
  </si>
  <si>
    <t>ROLLING HILLS HOSPITAL, LLC</t>
  </si>
  <si>
    <t>100699570A</t>
  </si>
  <si>
    <t>SAINT FRANCIS HOSPITAL</t>
  </si>
  <si>
    <t>200031310A</t>
  </si>
  <si>
    <t>SAINT FRANCIS HOSPITAL SOUTH</t>
  </si>
  <si>
    <t>200702430B</t>
  </si>
  <si>
    <t>200700900A</t>
  </si>
  <si>
    <t>200196450C</t>
  </si>
  <si>
    <t>SEMINOLE HMA LLC</t>
  </si>
  <si>
    <t>200006820Z</t>
  </si>
  <si>
    <t>SHADOW MOUNTAIN BEHAVIORAL HEALTH SYSTEM, INC</t>
  </si>
  <si>
    <t>100697950B</t>
  </si>
  <si>
    <t>SOUTHWESTERN MEDICAL CENTER</t>
  </si>
  <si>
    <t>100699540A</t>
  </si>
  <si>
    <t>SSM HEALTH ST. ANTHONY HOSPITAL-OKC</t>
  </si>
  <si>
    <t>200310990A</t>
  </si>
  <si>
    <t>ST JOHN BROKEN ARROW, INC</t>
  </si>
  <si>
    <t>100699400A</t>
  </si>
  <si>
    <t>ST JOHN MED CTR</t>
  </si>
  <si>
    <t>200106410A</t>
  </si>
  <si>
    <t>ST JOHN OWASSO</t>
  </si>
  <si>
    <t>100690020A</t>
  </si>
  <si>
    <t>ST MARY'S REGIONAL CTR</t>
  </si>
  <si>
    <t>100740840B</t>
  </si>
  <si>
    <t>SSM HEALTH ST. ANTHONY HOSPITAL-SHAWNEE</t>
  </si>
  <si>
    <t>200006260A</t>
  </si>
  <si>
    <t>TULSA SPINE HOSPITAL</t>
  </si>
  <si>
    <t>200028650A</t>
  </si>
  <si>
    <t>VALIR REHABILITATION HOSPITAL OF OKC</t>
  </si>
  <si>
    <t>200673510G</t>
  </si>
  <si>
    <t>WILLOW CREST HOSPITAL</t>
  </si>
  <si>
    <t>200019120A</t>
  </si>
  <si>
    <t>WOODWARD HEALTH SYSTEM LLC</t>
  </si>
  <si>
    <t>200668710A</t>
  </si>
  <si>
    <t>BLACKWELL REGIONAL HOSPITAL</t>
  </si>
  <si>
    <t>100700720A</t>
  </si>
  <si>
    <t>CHOCTAW MEMORIAL HOSPITAL</t>
  </si>
  <si>
    <t>100749570S</t>
  </si>
  <si>
    <t>COMANCHE CO MEM HSP</t>
  </si>
  <si>
    <t>100700880A</t>
  </si>
  <si>
    <t>ELKVIEW GEN HSP</t>
  </si>
  <si>
    <t>100700820A</t>
  </si>
  <si>
    <t>GRADY MEMORIAL HOSPITAL</t>
  </si>
  <si>
    <t>100699350A</t>
  </si>
  <si>
    <t>JACKSON CO MEM HSP</t>
  </si>
  <si>
    <t>100710530D</t>
  </si>
  <si>
    <t>MCALESTER REGIONAL</t>
  </si>
  <si>
    <t>100700690A</t>
  </si>
  <si>
    <t>NORMAN REGIONAL HOSPITAL</t>
  </si>
  <si>
    <t>100700680A</t>
  </si>
  <si>
    <t>NORTHEASTERN HEALTH SYSTEM</t>
  </si>
  <si>
    <t>200417790W</t>
  </si>
  <si>
    <t>100699900A</t>
  </si>
  <si>
    <t>PURCELL MUNICIPAL HOSPITAL</t>
  </si>
  <si>
    <t>100700770A</t>
  </si>
  <si>
    <t>PUSHMATAHA HSP</t>
  </si>
  <si>
    <t>100700190A</t>
  </si>
  <si>
    <t>SEQUOYAH COUNTY CITY OF SALLISAW HOSPITAL AUTHORIT</t>
  </si>
  <si>
    <t>100699950A</t>
  </si>
  <si>
    <t>STILLWATER MEDICAL CENTER</t>
  </si>
  <si>
    <t>200100890B</t>
  </si>
  <si>
    <t>WAGONER COMMUNITY HOSPITAL</t>
  </si>
  <si>
    <t>Inpatient Pool</t>
  </si>
  <si>
    <t>Outpatient Pool</t>
  </si>
  <si>
    <t>Use DRG UPL Not Cost</t>
  </si>
  <si>
    <t>Taxed</t>
  </si>
  <si>
    <t>Medicaid IP Payments</t>
  </si>
  <si>
    <t>Inpatient Pro Rata Share</t>
  </si>
  <si>
    <t>Medicaid OP Payments</t>
  </si>
  <si>
    <t>Outpatient Pro Rata Share</t>
  </si>
  <si>
    <t>Private Taxed</t>
  </si>
  <si>
    <t>No</t>
  </si>
  <si>
    <t>Inpatient Private Pool</t>
  </si>
  <si>
    <t>Outpatient Private Pool</t>
  </si>
  <si>
    <t>Recycled Private Pool</t>
  </si>
  <si>
    <t>NSGO Taxed</t>
  </si>
  <si>
    <t>Inpatient NSGO Pool</t>
  </si>
  <si>
    <t>Outpatient NSGO Pool</t>
  </si>
  <si>
    <t>Yes</t>
  </si>
  <si>
    <t>AHS SOUTHCREST HOSPITAL, LLC</t>
  </si>
  <si>
    <t>ALLIANCEHEALTH DURANT</t>
  </si>
  <si>
    <t>HILLCREST HOSPITAL CLAREMORE</t>
  </si>
  <si>
    <t>HILLCREST HOSPITAL CUSHING</t>
  </si>
  <si>
    <t>INTEGRIS BAPTIST MEDICAL C</t>
  </si>
  <si>
    <t>INTEGRIS MIAMI HOSPITAL</t>
  </si>
  <si>
    <t>KAY COUNTY OKLAHOMA HOSPITAL</t>
  </si>
  <si>
    <t>LAUREATE PSYCHIATRIC CLINIC &amp; HOSPITAL INC</t>
  </si>
  <si>
    <t>HILLCREST HOSPITAL PRYOR</t>
  </si>
  <si>
    <t>MEMORIAL HOSPITAL</t>
  </si>
  <si>
    <t>MERCY HOSPITAL ARDMORE</t>
  </si>
  <si>
    <t>MIDWEST REGIONAL MEDICAL</t>
  </si>
  <si>
    <t>SAINT FRANCIS HOSPITAL VINITA</t>
  </si>
  <si>
    <t>SAINT FRANCIS HOSPITAL MUSKOGEE INC</t>
  </si>
  <si>
    <t>PERRY MEMORIAL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</si>
</sst>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b/>
      <i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</font>
    <font>
      <b/>
      <i/>
      <sz val="1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0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0" fontId="12" fillId="0" borderId="0"/>
    <xf numFmtId="0" fontId="10" fillId="0" borderId="0"/>
    <xf numFmtId="0" fontId="3" fillId="0" borderId="0"/>
    <xf numFmtId="43" fontId="15" fillId="0" borderId="0" applyFont="0" applyFill="0" applyBorder="0" applyAlignment="0" applyProtection="0"/>
    <xf numFmtId="0" fontId="1" fillId="0" borderId="0"/>
    <xf numFmtId="9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2" fillId="0" borderId="0"/>
    <xf numFmtId="0" fontId="12" fillId="0" borderId="0"/>
    <xf numFmtId="0" fontId="18" fillId="0" borderId="0"/>
    <xf numFmtId="0" fontId="1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2">
    <xf numFmtId="0" fontId="0" fillId="0" borderId="0" xfId="0"/>
    <xf numFmtId="0" fontId="4" fillId="2" borderId="1" xfId="1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6" fillId="3" borderId="0" xfId="0" applyFont="1" applyFill="1" applyAlignment="1">
      <alignment wrapText="1"/>
    </xf>
    <xf numFmtId="0" fontId="5" fillId="4" borderId="1" xfId="2" applyFont="1" applyFill="1" applyBorder="1" applyAlignment="1">
      <alignment horizontal="center" wrapText="1"/>
    </xf>
    <xf numFmtId="43" fontId="7" fillId="5" borderId="2" xfId="3" applyFont="1" applyFill="1" applyBorder="1" applyAlignment="1">
      <alignment horizontal="center" wrapText="1"/>
    </xf>
    <xf numFmtId="0" fontId="0" fillId="0" borderId="0" xfId="0" applyFill="1"/>
    <xf numFmtId="0" fontId="8" fillId="0" borderId="0" xfId="1" applyFont="1" applyBorder="1"/>
    <xf numFmtId="0" fontId="9" fillId="0" borderId="0" xfId="2" applyFont="1" applyFill="1" applyBorder="1"/>
    <xf numFmtId="43" fontId="6" fillId="6" borderId="0" xfId="4" applyFont="1" applyFill="1"/>
    <xf numFmtId="43" fontId="6" fillId="0" borderId="0" xfId="3" applyFont="1"/>
    <xf numFmtId="43" fontId="6" fillId="5" borderId="0" xfId="3" applyFont="1" applyFill="1" applyBorder="1" applyAlignment="1">
      <alignment horizontal="center" wrapText="1"/>
    </xf>
    <xf numFmtId="0" fontId="8" fillId="0" borderId="0" xfId="5" applyFont="1" applyBorder="1"/>
    <xf numFmtId="0" fontId="6" fillId="3" borderId="0" xfId="0" applyFont="1" applyFill="1"/>
    <xf numFmtId="0" fontId="11" fillId="0" borderId="3" xfId="6" applyFont="1" applyFill="1" applyBorder="1" applyAlignment="1">
      <alignment wrapText="1"/>
    </xf>
    <xf numFmtId="0" fontId="6" fillId="0" borderId="0" xfId="7" applyFont="1"/>
    <xf numFmtId="0" fontId="9" fillId="0" borderId="0" xfId="8" applyFont="1" applyFill="1" applyBorder="1" applyAlignment="1"/>
    <xf numFmtId="0" fontId="8" fillId="0" borderId="0" xfId="2" applyFont="1" applyFill="1" applyBorder="1"/>
    <xf numFmtId="0" fontId="8" fillId="0" borderId="0" xfId="5" applyFont="1" applyFill="1" applyBorder="1"/>
    <xf numFmtId="0" fontId="8" fillId="0" borderId="0" xfId="1" applyFont="1" applyFill="1" applyBorder="1"/>
    <xf numFmtId="43" fontId="7" fillId="0" borderId="4" xfId="0" applyNumberFormat="1" applyFont="1" applyBorder="1"/>
    <xf numFmtId="0" fontId="2" fillId="0" borderId="0" xfId="0" applyFont="1"/>
    <xf numFmtId="0" fontId="0" fillId="0" borderId="0" xfId="0" applyBorder="1"/>
    <xf numFmtId="43" fontId="0" fillId="0" borderId="0" xfId="0" applyNumberFormat="1"/>
    <xf numFmtId="0" fontId="9" fillId="0" borderId="0" xfId="10" applyNumberFormat="1" applyFont="1" applyFill="1" applyBorder="1" applyAlignment="1">
      <alignment horizontal="center"/>
    </xf>
    <xf numFmtId="164" fontId="8" fillId="0" borderId="0" xfId="10" applyNumberFormat="1" applyFont="1" applyFill="1" applyBorder="1"/>
    <xf numFmtId="164" fontId="8" fillId="0" borderId="0" xfId="10" applyNumberFormat="1" applyFont="1" applyBorder="1"/>
    <xf numFmtId="10" fontId="4" fillId="0" borderId="0" xfId="1" applyNumberFormat="1" applyFont="1" applyFill="1" applyBorder="1" applyAlignment="1">
      <alignment horizontal="center" wrapText="1"/>
    </xf>
    <xf numFmtId="0" fontId="4" fillId="7" borderId="0" xfId="1" applyFont="1" applyFill="1" applyBorder="1"/>
    <xf numFmtId="43" fontId="4" fillId="7" borderId="0" xfId="1" applyNumberFormat="1" applyFont="1" applyFill="1" applyBorder="1"/>
    <xf numFmtId="164" fontId="4" fillId="2" borderId="1" xfId="10" applyNumberFormat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0" fontId="5" fillId="8" borderId="1" xfId="2" applyFont="1" applyFill="1" applyBorder="1" applyAlignment="1">
      <alignment horizontal="center" wrapText="1"/>
    </xf>
    <xf numFmtId="0" fontId="5" fillId="10" borderId="1" xfId="2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0" fontId="6" fillId="0" borderId="0" xfId="11" applyFont="1" applyFill="1" applyAlignment="1"/>
    <xf numFmtId="0" fontId="8" fillId="0" borderId="0" xfId="10" applyNumberFormat="1" applyFont="1" applyFill="1" applyBorder="1"/>
    <xf numFmtId="43" fontId="8" fillId="0" borderId="0" xfId="10" applyFont="1" applyBorder="1"/>
    <xf numFmtId="165" fontId="8" fillId="0" borderId="0" xfId="12" applyNumberFormat="1" applyFont="1" applyBorder="1"/>
    <xf numFmtId="43" fontId="8" fillId="0" borderId="0" xfId="1" applyNumberFormat="1" applyFont="1" applyBorder="1"/>
    <xf numFmtId="0" fontId="8" fillId="11" borderId="0" xfId="5" applyFont="1" applyFill="1" applyBorder="1"/>
    <xf numFmtId="0" fontId="16" fillId="11" borderId="0" xfId="2" applyFont="1" applyFill="1" applyBorder="1" applyAlignment="1">
      <alignment horizontal="center"/>
    </xf>
    <xf numFmtId="0" fontId="6" fillId="11" borderId="0" xfId="11" applyFont="1" applyFill="1" applyAlignment="1"/>
    <xf numFmtId="0" fontId="9" fillId="11" borderId="0" xfId="2" applyFont="1" applyFill="1" applyBorder="1"/>
    <xf numFmtId="0" fontId="8" fillId="11" borderId="0" xfId="1" applyFont="1" applyFill="1" applyBorder="1"/>
    <xf numFmtId="0" fontId="8" fillId="11" borderId="0" xfId="10" applyNumberFormat="1" applyFont="1" applyFill="1" applyBorder="1"/>
    <xf numFmtId="43" fontId="8" fillId="11" borderId="0" xfId="10" applyFont="1" applyFill="1" applyBorder="1"/>
    <xf numFmtId="165" fontId="8" fillId="11" borderId="0" xfId="12" applyNumberFormat="1" applyFont="1" applyFill="1" applyBorder="1"/>
    <xf numFmtId="43" fontId="8" fillId="11" borderId="0" xfId="1" applyNumberFormat="1" applyFont="1" applyFill="1" applyBorder="1"/>
    <xf numFmtId="0" fontId="17" fillId="0" borderId="0" xfId="1" applyFont="1" applyBorder="1"/>
    <xf numFmtId="43" fontId="8" fillId="0" borderId="0" xfId="10" applyFont="1" applyFill="1" applyBorder="1"/>
    <xf numFmtId="0" fontId="8" fillId="0" borderId="0" xfId="10" applyNumberFormat="1" applyFont="1" applyBorder="1"/>
    <xf numFmtId="165" fontId="8" fillId="0" borderId="0" xfId="12" applyNumberFormat="1" applyFont="1" applyFill="1" applyBorder="1"/>
    <xf numFmtId="43" fontId="8" fillId="0" borderId="0" xfId="1" applyNumberFormat="1" applyFont="1" applyFill="1" applyBorder="1"/>
    <xf numFmtId="0" fontId="9" fillId="0" borderId="0" xfId="17" applyFont="1" applyFill="1" applyBorder="1" applyAlignment="1"/>
    <xf numFmtId="165" fontId="8" fillId="0" borderId="0" xfId="18" applyNumberFormat="1" applyFont="1" applyBorder="1"/>
    <xf numFmtId="43" fontId="8" fillId="12" borderId="0" xfId="10" applyFont="1" applyFill="1" applyBorder="1"/>
    <xf numFmtId="164" fontId="8" fillId="12" borderId="0" xfId="10" applyNumberFormat="1" applyFont="1" applyFill="1" applyBorder="1"/>
    <xf numFmtId="43" fontId="8" fillId="12" borderId="0" xfId="10" applyNumberFormat="1" applyFont="1" applyFill="1" applyBorder="1"/>
    <xf numFmtId="164" fontId="8" fillId="12" borderId="0" xfId="1" applyNumberFormat="1" applyFont="1" applyFill="1" applyBorder="1"/>
    <xf numFmtId="43" fontId="8" fillId="0" borderId="0" xfId="10" applyNumberFormat="1" applyFont="1" applyBorder="1"/>
    <xf numFmtId="43" fontId="8" fillId="0" borderId="0" xfId="4" applyFont="1" applyFill="1" applyBorder="1"/>
    <xf numFmtId="43" fontId="8" fillId="12" borderId="0" xfId="10" applyNumberFormat="1" applyFont="1" applyFill="1" applyBorder="1" applyAlignment="1">
      <alignment horizontal="center"/>
    </xf>
    <xf numFmtId="0" fontId="19" fillId="0" borderId="0" xfId="10" applyNumberFormat="1" applyFont="1" applyFill="1" applyBorder="1"/>
    <xf numFmtId="43" fontId="6" fillId="9" borderId="0" xfId="19" applyFont="1" applyFill="1"/>
    <xf numFmtId="43" fontId="6" fillId="9" borderId="0" xfId="4" applyFont="1" applyFill="1"/>
    <xf numFmtId="0" fontId="5" fillId="0" borderId="0" xfId="2" applyFont="1" applyFill="1" applyBorder="1" applyAlignment="1">
      <alignment horizontal="center" wrapText="1"/>
    </xf>
    <xf numFmtId="0" fontId="2" fillId="0" borderId="0" xfId="0" applyFont="1" applyFill="1"/>
    <xf numFmtId="0" fontId="6" fillId="0" borderId="0" xfId="9" applyFont="1" applyFill="1"/>
    <xf numFmtId="43" fontId="6" fillId="0" borderId="0" xfId="3" applyFont="1" applyFill="1"/>
    <xf numFmtId="0" fontId="6" fillId="0" borderId="0" xfId="7" applyFont="1" applyFill="1"/>
    <xf numFmtId="0" fontId="6" fillId="0" borderId="0" xfId="14" applyFont="1" applyFill="1"/>
  </cellXfs>
  <cellStyles count="20">
    <cellStyle name="£Z_x0004_Ç_x0006_^_x0004_ 2" xfId="1"/>
    <cellStyle name="Comma 10" xfId="4"/>
    <cellStyle name="Comma 10 2 2" xfId="19"/>
    <cellStyle name="Comma 2" xfId="10"/>
    <cellStyle name="Comma 8 2" xfId="3"/>
    <cellStyle name="Currency 2" xfId="13"/>
    <cellStyle name="Normal" xfId="0" builtinId="0"/>
    <cellStyle name="Normal 13 5 2" xfId="7"/>
    <cellStyle name="Normal 14" xfId="9"/>
    <cellStyle name="Normal 14 2" xfId="14"/>
    <cellStyle name="Normal 2" xfId="2"/>
    <cellStyle name="Normal 3" xfId="16"/>
    <cellStyle name="Normal 55" xfId="11"/>
    <cellStyle name="Normal 8" xfId="15"/>
    <cellStyle name="Normal_billed, ffs, tpl" xfId="17"/>
    <cellStyle name="Normal_Inpt summary_2" xfId="8"/>
    <cellStyle name="Normal_prov fee mcare #s" xfId="5"/>
    <cellStyle name="Normal_Sheet1 2" xfId="6"/>
    <cellStyle name="Percent 2" xfId="12"/>
    <cellStyle name="Percent 3" xfId="18"/>
  </cellStyles>
  <dxfs count="0"/>
  <tableStyles count="0" defaultTableStyle="TableStyleMedium2" defaultPivotStyle="PivotStyleLight16"/>
  <colors>
    <mruColors>
      <color rgb="FF3CA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FINANCIAL%20MANAGEMENT/kellyt/Finance/Hospital/Assessment/SHOPP/SHOPP%20Assessment%20and%20UPL%20Calculations/2019%20SHOPP%20final%20docs/2019%20Hospital%20Assessment%20&amp;%20Payment%20final%20FFY19%20FMAP%20v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FINANCIAL%20MANAGEMENT/kellyt/Finance/Hospital/Assessment/SHOPP/SHOPP%20Assessment%20and%20UPL%20Calculations/2019%20SHOPP%20final%20docs/2019%20Hospital%20Assessment%20&amp;%20Payment%20final%20FFY20%20FMAP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CAH 101% of cost"/>
      <sheetName val="Hosp Pmnts (all hospitals)"/>
      <sheetName val="UPL Gap Summary sfy18"/>
      <sheetName val="DRG UPL SFY18 Combined"/>
      <sheetName val="SHOPP UPL SFY2018 Combined INP"/>
      <sheetName val="SHOPP UPL SFY2018 Combined OUT"/>
      <sheetName val="Cost UPL SFY18 Combine"/>
      <sheetName val="CCR SHOPP 18"/>
      <sheetName val="HCRIS CR data"/>
      <sheetName val="Sheet1"/>
    </sheetNames>
    <sheetDataSet>
      <sheetData sheetId="0">
        <row r="81">
          <cell r="AD81">
            <v>462020130.24986714</v>
          </cell>
        </row>
      </sheetData>
      <sheetData sheetId="1">
        <row r="43">
          <cell r="AP43">
            <v>5474641</v>
          </cell>
          <cell r="AV43">
            <v>18240322</v>
          </cell>
        </row>
      </sheetData>
      <sheetData sheetId="2" refreshError="1"/>
      <sheetData sheetId="3">
        <row r="14">
          <cell r="D14">
            <v>0.82659757783998167</v>
          </cell>
        </row>
        <row r="15">
          <cell r="D15">
            <v>0.17340242216001833</v>
          </cell>
        </row>
        <row r="19">
          <cell r="D19">
            <v>0.12812737683109277</v>
          </cell>
          <cell r="F19">
            <v>0.14403673107127363</v>
          </cell>
        </row>
        <row r="20">
          <cell r="D20">
            <v>0.87187262316890723</v>
          </cell>
          <cell r="F20">
            <v>0.85596326892872643</v>
          </cell>
        </row>
      </sheetData>
      <sheetData sheetId="4">
        <row r="1">
          <cell r="A1" t="str">
            <v>Billing ID &amp; Service Location</v>
          </cell>
          <cell r="B1" t="str">
            <v>Combined Provider ID</v>
          </cell>
          <cell r="C1" t="str">
            <v>Combined Provider ID</v>
          </cell>
          <cell r="D1" t="str">
            <v>Combined Provider ID</v>
          </cell>
          <cell r="E1" t="str">
            <v>Spec</v>
          </cell>
          <cell r="F1" t="str">
            <v>﻿Billing Full Name</v>
          </cell>
          <cell r="G1" t="str">
            <v>Billing City/St/Zip Code</v>
          </cell>
          <cell r="H1" t="str">
            <v>Zip Code</v>
          </cell>
          <cell r="I1" t="str">
            <v>Ownership Ind</v>
          </cell>
          <cell r="J1" t="str">
            <v>Use DRG UPL Not Cost</v>
          </cell>
          <cell r="K1" t="str">
            <v>T18 Number</v>
          </cell>
          <cell r="L1" t="str">
            <v>Cost Report End</v>
          </cell>
          <cell r="M1" t="str">
            <v>Wage Index</v>
          </cell>
          <cell r="N1" t="str">
            <v>Wage Index by Zip 1st 4</v>
          </cell>
          <cell r="O1" t="str">
            <v>Wage Index 1st 3 dig Zip</v>
          </cell>
          <cell r="P1" t="str">
            <v xml:space="preserve"> Inpt Days</v>
          </cell>
          <cell r="Q1" t="str">
            <v>Medicaid FFS Payments</v>
          </cell>
          <cell r="R1" t="str">
            <v>TPL  Amount</v>
          </cell>
          <cell r="S1" t="str">
            <v>Medicaid GME Payments</v>
          </cell>
          <cell r="T1" t="str">
            <v>IME</v>
          </cell>
          <cell r="U1" t="str">
            <v>Cost Settlements</v>
          </cell>
          <cell r="V1" t="str">
            <v xml:space="preserve">Expenditures  </v>
          </cell>
          <cell r="X1" t="str">
            <v>Outlier</v>
          </cell>
          <cell r="Y1" t="str">
            <v>IME</v>
          </cell>
          <cell r="Z1" t="str">
            <v>DSH</v>
          </cell>
          <cell r="AA1" t="str">
            <v>UCC DSH</v>
          </cell>
          <cell r="AB1" t="str">
            <v>ESRD Disch</v>
          </cell>
          <cell r="AC1" t="str">
            <v>SCH and MDH</v>
          </cell>
          <cell r="AD1" t="str">
            <v>Cap Adj</v>
          </cell>
          <cell r="AE1" t="str">
            <v>DGME</v>
          </cell>
          <cell r="AF1" t="str">
            <v>Organ Acq</v>
          </cell>
          <cell r="AG1" t="str">
            <v>Routine Srvcs Pass Through</v>
          </cell>
          <cell r="AH1" t="str">
            <v>Ancillary Other Pass Through</v>
          </cell>
          <cell r="AI1" t="str">
            <v>Bad Debt</v>
          </cell>
          <cell r="AJ1" t="str">
            <v>Prospective Payments</v>
          </cell>
          <cell r="AK1" t="str">
            <v>Sum of Medicare Pass-Through Payments</v>
          </cell>
          <cell r="AL1" t="str">
            <v>Medicare DRG Base Rate</v>
          </cell>
          <cell r="AM1" t="str">
            <v>Total Medicare DRG Weight Sum</v>
          </cell>
          <cell r="AN1" t="str">
            <v>Case Mix Index</v>
          </cell>
          <cell r="AO1" t="str">
            <v>Medicare Pass-Through Pymts/Discharges</v>
          </cell>
          <cell r="AP1" t="str">
            <v>Medicare Equivalent Reimb Amount</v>
          </cell>
          <cell r="AQ1" t="str">
            <v>T18 Disch</v>
          </cell>
          <cell r="AR1" t="str">
            <v>Medicaid Discharges</v>
          </cell>
          <cell r="AS1" t="str">
            <v>Medicaid UPL</v>
          </cell>
          <cell r="AT1" t="str">
            <v>Total Medicaid Payments</v>
          </cell>
          <cell r="AV1" t="str">
            <v>UPL Gap (Over)/Under WITHOUT SHOPP</v>
          </cell>
          <cell r="AW1" t="str">
            <v>UPL Gap (Over)/Under INCLUDING SHOPP</v>
          </cell>
          <cell r="AX1" t="str">
            <v>SHOPP</v>
          </cell>
        </row>
        <row r="2">
          <cell r="A2" t="str">
            <v>100700720A</v>
          </cell>
          <cell r="E2" t="str">
            <v>010</v>
          </cell>
          <cell r="F2" t="str">
            <v>CHOCTAW MEMORIAL HOSPITAL</v>
          </cell>
          <cell r="G2" t="str">
            <v>HUGO,OK 74743-0000</v>
          </cell>
          <cell r="H2" t="str">
            <v>74743</v>
          </cell>
          <cell r="I2" t="str">
            <v>NSGO</v>
          </cell>
          <cell r="J2" t="str">
            <v>Yes</v>
          </cell>
          <cell r="K2">
            <v>370100</v>
          </cell>
          <cell r="L2">
            <v>42916</v>
          </cell>
          <cell r="M2">
            <v>0.77239999999999998</v>
          </cell>
          <cell r="N2">
            <v>0.77239999999999998</v>
          </cell>
          <cell r="O2">
            <v>0.77239999999999998</v>
          </cell>
          <cell r="P2">
            <v>670</v>
          </cell>
          <cell r="Q2">
            <v>538335.61</v>
          </cell>
          <cell r="R2">
            <v>2415.7800000000002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X2">
            <v>0</v>
          </cell>
          <cell r="Y2">
            <v>0</v>
          </cell>
          <cell r="Z2">
            <v>85888</v>
          </cell>
          <cell r="AA2">
            <v>239310</v>
          </cell>
          <cell r="AB2">
            <v>0</v>
          </cell>
          <cell r="AC2">
            <v>2957681</v>
          </cell>
          <cell r="AD2">
            <v>213091</v>
          </cell>
          <cell r="AE2">
            <v>0</v>
          </cell>
          <cell r="AF2">
            <v>0</v>
          </cell>
          <cell r="AG2">
            <v>0</v>
          </cell>
          <cell r="AH2">
            <v>16210</v>
          </cell>
          <cell r="AI2">
            <v>37291</v>
          </cell>
          <cell r="AJ2">
            <v>3023967</v>
          </cell>
          <cell r="AK2">
            <v>607768.32999999996</v>
          </cell>
          <cell r="AL2">
            <v>4786.1788280000001</v>
          </cell>
          <cell r="AM2">
            <v>133.37129999999996</v>
          </cell>
          <cell r="AN2">
            <v>0.96645869565217368</v>
          </cell>
          <cell r="AO2">
            <v>983.44389967637528</v>
          </cell>
          <cell r="AP2">
            <v>5609.088046943305</v>
          </cell>
          <cell r="AQ2">
            <v>618</v>
          </cell>
          <cell r="AR2">
            <v>138</v>
          </cell>
          <cell r="AS2">
            <v>774054.15047817607</v>
          </cell>
          <cell r="AT2">
            <v>556973.93170000007</v>
          </cell>
          <cell r="AV2">
            <v>217080.218778176</v>
          </cell>
          <cell r="AW2">
            <v>-444284.04122182401</v>
          </cell>
          <cell r="AX2">
            <v>661364.26</v>
          </cell>
        </row>
        <row r="3">
          <cell r="A3" t="str">
            <v>100749570S</v>
          </cell>
          <cell r="B3" t="str">
            <v>100749570Y</v>
          </cell>
          <cell r="C3" t="str">
            <v>100749570Z</v>
          </cell>
          <cell r="E3" t="str">
            <v>010</v>
          </cell>
          <cell r="F3" t="str">
            <v>COMANCHE CO MEM HSP</v>
          </cell>
          <cell r="G3" t="str">
            <v>LAWTON,OK 73505-6332</v>
          </cell>
          <cell r="H3" t="str">
            <v>73505</v>
          </cell>
          <cell r="I3" t="str">
            <v>NSGO</v>
          </cell>
          <cell r="J3" t="str">
            <v>Yes</v>
          </cell>
          <cell r="K3">
            <v>370056</v>
          </cell>
          <cell r="L3">
            <v>42916</v>
          </cell>
          <cell r="M3">
            <v>0.77239999999999998</v>
          </cell>
          <cell r="N3">
            <v>0.77239999999999998</v>
          </cell>
          <cell r="O3">
            <v>0.77239999999999998</v>
          </cell>
          <cell r="P3">
            <v>9273</v>
          </cell>
          <cell r="Q3">
            <v>8809667.5</v>
          </cell>
          <cell r="R3">
            <v>737901.07</v>
          </cell>
          <cell r="S3">
            <v>50513</v>
          </cell>
          <cell r="T3">
            <v>0</v>
          </cell>
          <cell r="U3">
            <v>0</v>
          </cell>
          <cell r="V3">
            <v>3130.2200000000003</v>
          </cell>
          <cell r="X3">
            <v>2532349</v>
          </cell>
          <cell r="Y3">
            <v>667705</v>
          </cell>
          <cell r="Z3">
            <v>982411</v>
          </cell>
          <cell r="AA3">
            <v>1616009</v>
          </cell>
          <cell r="AB3">
            <v>0</v>
          </cell>
          <cell r="AC3">
            <v>0</v>
          </cell>
          <cell r="AD3">
            <v>3102693</v>
          </cell>
          <cell r="AE3">
            <v>1177531</v>
          </cell>
          <cell r="AF3">
            <v>0</v>
          </cell>
          <cell r="AG3">
            <v>0</v>
          </cell>
          <cell r="AH3">
            <v>84687</v>
          </cell>
          <cell r="AI3">
            <v>406242</v>
          </cell>
          <cell r="AJ3">
            <v>39242226</v>
          </cell>
          <cell r="AK3">
            <v>10855006.929</v>
          </cell>
          <cell r="AL3">
            <v>4786.1788280000001</v>
          </cell>
          <cell r="AM3">
            <v>2606.8798800000191</v>
          </cell>
          <cell r="AN3">
            <v>1.0662085398773085</v>
          </cell>
          <cell r="AO3">
            <v>2992.0085250826901</v>
          </cell>
          <cell r="AP3">
            <v>8095.0732648762569</v>
          </cell>
          <cell r="AQ3">
            <v>3628</v>
          </cell>
          <cell r="AR3">
            <v>2445</v>
          </cell>
          <cell r="AS3">
            <v>19792454.132622447</v>
          </cell>
          <cell r="AT3">
            <v>9889248.1437000018</v>
          </cell>
          <cell r="AV3">
            <v>9903205.9889224451</v>
          </cell>
          <cell r="AW3">
            <v>-3237097.5010775551</v>
          </cell>
          <cell r="AX3">
            <v>13140303.49</v>
          </cell>
        </row>
        <row r="4">
          <cell r="A4" t="str">
            <v>100700730A</v>
          </cell>
          <cell r="E4" t="str">
            <v>010</v>
          </cell>
          <cell r="F4" t="str">
            <v>EASTERN OKLAHOMA MEDICAL CENTER</v>
          </cell>
          <cell r="G4" t="str">
            <v>POTEAU,OK 74953-</v>
          </cell>
          <cell r="H4" t="str">
            <v>74953</v>
          </cell>
          <cell r="I4" t="str">
            <v>NSGO</v>
          </cell>
          <cell r="J4" t="str">
            <v>Yes</v>
          </cell>
          <cell r="K4">
            <v>370040</v>
          </cell>
          <cell r="L4">
            <v>42632</v>
          </cell>
          <cell r="M4">
            <v>0.77239999999999998</v>
          </cell>
          <cell r="N4">
            <v>0.77239999999999998</v>
          </cell>
          <cell r="O4">
            <v>0.77239999999999998</v>
          </cell>
          <cell r="P4">
            <v>1446</v>
          </cell>
          <cell r="Q4">
            <v>933443.24</v>
          </cell>
          <cell r="R4">
            <v>23912.85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X4">
            <v>0</v>
          </cell>
          <cell r="Y4">
            <v>0</v>
          </cell>
          <cell r="Z4">
            <v>10340</v>
          </cell>
          <cell r="AA4">
            <v>86556</v>
          </cell>
          <cell r="AB4">
            <v>0</v>
          </cell>
          <cell r="AC4">
            <v>0</v>
          </cell>
          <cell r="AD4">
            <v>27079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441552</v>
          </cell>
          <cell r="AK4">
            <v>127322.32499999998</v>
          </cell>
          <cell r="AL4">
            <v>4786.1788280000001</v>
          </cell>
          <cell r="AM4">
            <v>375.68919999999963</v>
          </cell>
          <cell r="AN4">
            <v>0.72247923076923004</v>
          </cell>
          <cell r="AO4">
            <v>2708.9856382978719</v>
          </cell>
          <cell r="AP4">
            <v>6166.9004362752876</v>
          </cell>
          <cell r="AQ4">
            <v>47</v>
          </cell>
          <cell r="AR4">
            <v>520</v>
          </cell>
          <cell r="AS4">
            <v>3206788.2268631496</v>
          </cell>
          <cell r="AT4">
            <v>986076.77269999997</v>
          </cell>
          <cell r="AV4">
            <v>2220711.4541631495</v>
          </cell>
          <cell r="AW4">
            <v>2189534.4541631495</v>
          </cell>
          <cell r="AX4">
            <v>31177</v>
          </cell>
        </row>
        <row r="5">
          <cell r="A5" t="str">
            <v>100700880A</v>
          </cell>
          <cell r="E5" t="str">
            <v>010</v>
          </cell>
          <cell r="F5" t="str">
            <v>ELKVIEW GEN HSP</v>
          </cell>
          <cell r="G5" t="str">
            <v>HOBART,OK 73651-</v>
          </cell>
          <cell r="H5" t="str">
            <v>73651</v>
          </cell>
          <cell r="I5" t="str">
            <v>NSGO</v>
          </cell>
          <cell r="J5" t="str">
            <v>Yes</v>
          </cell>
          <cell r="K5">
            <v>370153</v>
          </cell>
          <cell r="L5">
            <v>42916</v>
          </cell>
          <cell r="M5">
            <v>0.77739999999999998</v>
          </cell>
          <cell r="N5">
            <v>0.77739999999999998</v>
          </cell>
          <cell r="O5">
            <v>0.77739999999999998</v>
          </cell>
          <cell r="P5">
            <v>204</v>
          </cell>
          <cell r="Q5">
            <v>309619.07</v>
          </cell>
          <cell r="R5">
            <v>17203.61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X5">
            <v>94668</v>
          </cell>
          <cell r="Y5">
            <v>0</v>
          </cell>
          <cell r="Z5">
            <v>48827</v>
          </cell>
          <cell r="AA5">
            <v>84475</v>
          </cell>
          <cell r="AB5">
            <v>0</v>
          </cell>
          <cell r="AC5">
            <v>1766561</v>
          </cell>
          <cell r="AD5">
            <v>150801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30338</v>
          </cell>
          <cell r="AJ5">
            <v>2137129</v>
          </cell>
          <cell r="AK5">
            <v>420154.94299999997</v>
          </cell>
          <cell r="AL5">
            <v>4803.4536779999999</v>
          </cell>
          <cell r="AM5">
            <v>83.84190000000001</v>
          </cell>
          <cell r="AN5">
            <v>1.1178920000000001</v>
          </cell>
          <cell r="AO5">
            <v>1221.3806482558139</v>
          </cell>
          <cell r="AP5">
            <v>6591.1230872625902</v>
          </cell>
          <cell r="AQ5">
            <v>344</v>
          </cell>
          <cell r="AR5">
            <v>75</v>
          </cell>
          <cell r="AS5">
            <v>494334.23154469428</v>
          </cell>
          <cell r="AT5">
            <v>336627.36040000001</v>
          </cell>
          <cell r="AV5">
            <v>157706.87114469428</v>
          </cell>
          <cell r="AW5">
            <v>-386199.72885530582</v>
          </cell>
          <cell r="AX5">
            <v>543906.60000000009</v>
          </cell>
        </row>
        <row r="6">
          <cell r="A6" t="str">
            <v>100700820A</v>
          </cell>
          <cell r="E6" t="str">
            <v>010</v>
          </cell>
          <cell r="F6" t="str">
            <v>GRADY MEMORIAL HOSPITAL</v>
          </cell>
          <cell r="G6" t="str">
            <v>CHICKASHA,OK 73018-2738</v>
          </cell>
          <cell r="H6" t="str">
            <v>73018</v>
          </cell>
          <cell r="I6" t="str">
            <v>NSGO</v>
          </cell>
          <cell r="J6" t="str">
            <v>Yes</v>
          </cell>
          <cell r="K6">
            <v>370054</v>
          </cell>
          <cell r="L6">
            <v>43100</v>
          </cell>
          <cell r="M6">
            <v>0.8982</v>
          </cell>
          <cell r="N6">
            <v>0.8982</v>
          </cell>
          <cell r="O6">
            <v>0.8982</v>
          </cell>
          <cell r="P6">
            <v>324</v>
          </cell>
          <cell r="Q6">
            <v>494190.88</v>
          </cell>
          <cell r="R6">
            <v>33856.97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X6">
            <v>5894</v>
          </cell>
          <cell r="Y6">
            <v>0</v>
          </cell>
          <cell r="Z6">
            <v>41784</v>
          </cell>
          <cell r="AA6">
            <v>305122</v>
          </cell>
          <cell r="AB6">
            <v>0</v>
          </cell>
          <cell r="AC6">
            <v>3761178</v>
          </cell>
          <cell r="AD6">
            <v>238039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33975</v>
          </cell>
          <cell r="AJ6">
            <v>3310928</v>
          </cell>
          <cell r="AK6">
            <v>1104090.7279999999</v>
          </cell>
          <cell r="AL6">
            <v>5220.8140540000004</v>
          </cell>
          <cell r="AM6">
            <v>124.17019999999999</v>
          </cell>
          <cell r="AN6">
            <v>1.1186504504504504</v>
          </cell>
          <cell r="AO6">
            <v>2304.9910814196242</v>
          </cell>
          <cell r="AP6">
            <v>8145.2570746447673</v>
          </cell>
          <cell r="AQ6">
            <v>479</v>
          </cell>
          <cell r="AR6">
            <v>111</v>
          </cell>
          <cell r="AS6">
            <v>904123.53528556915</v>
          </cell>
          <cell r="AT6">
            <v>543889.2855</v>
          </cell>
          <cell r="AV6">
            <v>360234.24978556915</v>
          </cell>
          <cell r="AW6">
            <v>-962067.79021443089</v>
          </cell>
          <cell r="AX6">
            <v>1322302.04</v>
          </cell>
        </row>
        <row r="7">
          <cell r="A7" t="str">
            <v>100700780B</v>
          </cell>
          <cell r="E7" t="str">
            <v>014</v>
          </cell>
          <cell r="F7" t="str">
            <v>HARMON MEM HSP</v>
          </cell>
          <cell r="G7" t="str">
            <v>HOLLIS,OK 73550-2032</v>
          </cell>
          <cell r="H7" t="str">
            <v>73550</v>
          </cell>
          <cell r="I7" t="str">
            <v>NSGO</v>
          </cell>
          <cell r="J7" t="str">
            <v>Yes</v>
          </cell>
          <cell r="K7">
            <v>370036</v>
          </cell>
          <cell r="L7">
            <v>42691</v>
          </cell>
          <cell r="M7">
            <v>0.77239999999999998</v>
          </cell>
          <cell r="N7">
            <v>0.77239999999999998</v>
          </cell>
          <cell r="O7">
            <v>0.77239999999999998</v>
          </cell>
          <cell r="P7">
            <v>156</v>
          </cell>
          <cell r="Q7">
            <v>162535.10999999999</v>
          </cell>
          <cell r="R7">
            <v>3269.87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Z7">
            <v>9061</v>
          </cell>
          <cell r="AA7">
            <v>19851</v>
          </cell>
          <cell r="AB7">
            <v>0</v>
          </cell>
          <cell r="AC7">
            <v>313051</v>
          </cell>
          <cell r="AD7">
            <v>25524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3977</v>
          </cell>
          <cell r="AJ7">
            <v>353069</v>
          </cell>
          <cell r="AK7">
            <v>59990.150999999998</v>
          </cell>
          <cell r="AL7">
            <v>4786.1788280000001</v>
          </cell>
          <cell r="AM7">
            <v>43.754199999999997</v>
          </cell>
          <cell r="AN7">
            <v>0.87508399999999997</v>
          </cell>
          <cell r="AO7">
            <v>749.87688749999995</v>
          </cell>
          <cell r="AP7">
            <v>4938.1854010215511</v>
          </cell>
          <cell r="AQ7">
            <v>80</v>
          </cell>
          <cell r="AR7">
            <v>50</v>
          </cell>
          <cell r="AS7">
            <v>246909.27005107756</v>
          </cell>
          <cell r="AT7">
            <v>170779.12939999998</v>
          </cell>
          <cell r="AV7">
            <v>76130.140651077585</v>
          </cell>
          <cell r="AW7">
            <v>-54945.98934892242</v>
          </cell>
          <cell r="AX7">
            <v>131076.13</v>
          </cell>
        </row>
        <row r="8">
          <cell r="A8" t="str">
            <v>100699350A</v>
          </cell>
          <cell r="E8" t="str">
            <v>010</v>
          </cell>
          <cell r="F8" t="str">
            <v>JACKSON CO MEM HSP</v>
          </cell>
          <cell r="G8" t="str">
            <v>ALTUS,OK 73521-</v>
          </cell>
          <cell r="H8" t="str">
            <v>73521</v>
          </cell>
          <cell r="I8" t="str">
            <v>NSGO</v>
          </cell>
          <cell r="J8" t="str">
            <v>Yes</v>
          </cell>
          <cell r="K8">
            <v>370022</v>
          </cell>
          <cell r="L8">
            <v>42916</v>
          </cell>
          <cell r="M8">
            <v>0.77239999999999998</v>
          </cell>
          <cell r="N8">
            <v>0.77239999999999998</v>
          </cell>
          <cell r="O8">
            <v>0.77239999999999998</v>
          </cell>
          <cell r="P8">
            <v>1697</v>
          </cell>
          <cell r="Q8">
            <v>1764745.23</v>
          </cell>
          <cell r="R8">
            <v>200204.84</v>
          </cell>
          <cell r="S8">
            <v>0</v>
          </cell>
          <cell r="T8">
            <v>0</v>
          </cell>
          <cell r="U8">
            <v>0</v>
          </cell>
          <cell r="V8">
            <v>20384.89</v>
          </cell>
          <cell r="X8">
            <v>99983</v>
          </cell>
          <cell r="Y8">
            <v>0</v>
          </cell>
          <cell r="Z8">
            <v>177454</v>
          </cell>
          <cell r="AA8">
            <v>458179</v>
          </cell>
          <cell r="AB8">
            <v>0</v>
          </cell>
          <cell r="AC8">
            <v>10295307</v>
          </cell>
          <cell r="AD8">
            <v>634471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158912</v>
          </cell>
          <cell r="AJ8">
            <v>8711061</v>
          </cell>
          <cell r="AK8">
            <v>3197302.6149999998</v>
          </cell>
          <cell r="AL8">
            <v>4786.1788280000001</v>
          </cell>
          <cell r="AM8">
            <v>562.10429999999951</v>
          </cell>
          <cell r="AN8">
            <v>0.83771132637853873</v>
          </cell>
          <cell r="AO8">
            <v>2671.0965873015871</v>
          </cell>
          <cell r="AP8">
            <v>6680.5328015903469</v>
          </cell>
          <cell r="AQ8">
            <v>1197</v>
          </cell>
          <cell r="AR8">
            <v>671</v>
          </cell>
          <cell r="AS8">
            <v>4482637.5098671224</v>
          </cell>
          <cell r="AT8">
            <v>2044895.0088</v>
          </cell>
          <cell r="AV8">
            <v>2437742.5010671224</v>
          </cell>
          <cell r="AW8">
            <v>-537938.228932878</v>
          </cell>
          <cell r="AX8">
            <v>2975680.7300000004</v>
          </cell>
        </row>
        <row r="9">
          <cell r="A9" t="str">
            <v>100700860A</v>
          </cell>
          <cell r="E9" t="str">
            <v>010</v>
          </cell>
          <cell r="F9" t="str">
            <v>LATIMER CO GEN HSP</v>
          </cell>
          <cell r="G9" t="str">
            <v>WILBURTON,OK 74578-</v>
          </cell>
          <cell r="H9" t="str">
            <v>74578</v>
          </cell>
          <cell r="I9" t="str">
            <v>NSGO</v>
          </cell>
          <cell r="J9" t="str">
            <v>Yes</v>
          </cell>
          <cell r="K9">
            <v>370072</v>
          </cell>
          <cell r="L9">
            <v>42551</v>
          </cell>
          <cell r="M9">
            <v>0.77239999999999998</v>
          </cell>
          <cell r="N9">
            <v>0.77239999999999998</v>
          </cell>
          <cell r="O9">
            <v>0.77239999999999998</v>
          </cell>
          <cell r="P9">
            <v>15</v>
          </cell>
          <cell r="Q9">
            <v>16879.439999999999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X9">
            <v>31687</v>
          </cell>
          <cell r="Y9">
            <v>0</v>
          </cell>
          <cell r="Z9">
            <v>9707</v>
          </cell>
          <cell r="AA9">
            <v>55217</v>
          </cell>
          <cell r="AB9">
            <v>0</v>
          </cell>
          <cell r="AC9">
            <v>329002</v>
          </cell>
          <cell r="AD9">
            <v>29598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15579</v>
          </cell>
          <cell r="AJ9">
            <v>474294</v>
          </cell>
          <cell r="AK9">
            <v>145616.27599999998</v>
          </cell>
          <cell r="AL9">
            <v>4786.1788280000001</v>
          </cell>
          <cell r="AM9">
            <v>5.3029000000000002</v>
          </cell>
          <cell r="AN9">
            <v>0.75755714285714293</v>
          </cell>
          <cell r="AO9">
            <v>1516.8362083333332</v>
          </cell>
          <cell r="AP9">
            <v>5142.6401664763616</v>
          </cell>
          <cell r="AQ9">
            <v>96</v>
          </cell>
          <cell r="AR9">
            <v>7</v>
          </cell>
          <cell r="AS9">
            <v>35998.481165334531</v>
          </cell>
          <cell r="AT9">
            <v>17385.823199999999</v>
          </cell>
          <cell r="AV9">
            <v>18612.657965334532</v>
          </cell>
          <cell r="AW9">
            <v>-32946.89203466547</v>
          </cell>
          <cell r="AX9">
            <v>51559.55</v>
          </cell>
        </row>
        <row r="10">
          <cell r="A10" t="str">
            <v>100818200B</v>
          </cell>
          <cell r="E10" t="str">
            <v>010</v>
          </cell>
          <cell r="F10" t="str">
            <v>LINDSAY MUNICIPAL HOSPITAL</v>
          </cell>
          <cell r="G10" t="str">
            <v>LINDSAY,OK 73052-0888</v>
          </cell>
          <cell r="H10" t="str">
            <v>73052</v>
          </cell>
          <cell r="I10" t="str">
            <v>NSGO</v>
          </cell>
          <cell r="J10" t="str">
            <v>Yes</v>
          </cell>
          <cell r="K10">
            <v>370214</v>
          </cell>
          <cell r="L10">
            <v>42551</v>
          </cell>
          <cell r="M10">
            <v>0.79369999999999996</v>
          </cell>
          <cell r="N10">
            <v>0.79369999999999996</v>
          </cell>
          <cell r="O10">
            <v>0.79369999999999996</v>
          </cell>
          <cell r="P10">
            <v>1523</v>
          </cell>
          <cell r="Q10">
            <v>809339.41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Z10">
            <v>3065</v>
          </cell>
          <cell r="AA10">
            <v>569423</v>
          </cell>
          <cell r="AB10">
            <v>0</v>
          </cell>
          <cell r="AC10">
            <v>0</v>
          </cell>
          <cell r="AD10">
            <v>8135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324</v>
          </cell>
          <cell r="AJ10">
            <v>674651</v>
          </cell>
          <cell r="AK10">
            <v>596632.5689999999</v>
          </cell>
          <cell r="AL10">
            <v>4859.7696889999997</v>
          </cell>
          <cell r="AM10">
            <v>203.05679999999995</v>
          </cell>
          <cell r="AN10">
            <v>1.1035695652173911</v>
          </cell>
          <cell r="AO10">
            <v>25940.546478260865</v>
          </cell>
          <cell r="AP10">
            <v>31303.640401007251</v>
          </cell>
          <cell r="AQ10">
            <v>23</v>
          </cell>
          <cell r="AR10">
            <v>184</v>
          </cell>
          <cell r="AS10">
            <v>5759869.8337853346</v>
          </cell>
          <cell r="AT10">
            <v>833619.59230000002</v>
          </cell>
          <cell r="AV10">
            <v>4926250.2414853349</v>
          </cell>
          <cell r="AW10">
            <v>4926250.2414853349</v>
          </cell>
          <cell r="AX10">
            <v>0</v>
          </cell>
        </row>
        <row r="11">
          <cell r="A11" t="str">
            <v>100710530D</v>
          </cell>
          <cell r="E11" t="str">
            <v>010</v>
          </cell>
          <cell r="F11" t="str">
            <v>MCALESTER REGIONAL</v>
          </cell>
          <cell r="G11" t="str">
            <v>MCALESTER,OK 74502-</v>
          </cell>
          <cell r="H11" t="str">
            <v>74502</v>
          </cell>
          <cell r="I11" t="str">
            <v>NSGO</v>
          </cell>
          <cell r="J11" t="str">
            <v>Yes</v>
          </cell>
          <cell r="K11">
            <v>370034</v>
          </cell>
          <cell r="L11">
            <v>42916</v>
          </cell>
          <cell r="M11">
            <v>0.83299999999999996</v>
          </cell>
          <cell r="N11">
            <v>0.83299999999999996</v>
          </cell>
          <cell r="O11">
            <v>0.83299999999999996</v>
          </cell>
          <cell r="P11">
            <v>2773</v>
          </cell>
          <cell r="Q11">
            <v>3813207.37</v>
          </cell>
          <cell r="R11">
            <v>366226.41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X11">
            <v>22979</v>
          </cell>
          <cell r="Y11">
            <v>582033</v>
          </cell>
          <cell r="Z11">
            <v>485926</v>
          </cell>
          <cell r="AA11">
            <v>727091</v>
          </cell>
          <cell r="AB11">
            <v>0</v>
          </cell>
          <cell r="AC11">
            <v>18873360</v>
          </cell>
          <cell r="AD11">
            <v>1268590</v>
          </cell>
          <cell r="AE11">
            <v>365119</v>
          </cell>
          <cell r="AF11">
            <v>0</v>
          </cell>
          <cell r="AG11">
            <v>0</v>
          </cell>
          <cell r="AH11">
            <v>0</v>
          </cell>
          <cell r="AI11">
            <v>328086</v>
          </cell>
          <cell r="AJ11">
            <v>16792636</v>
          </cell>
          <cell r="AK11">
            <v>6018782.7959999992</v>
          </cell>
          <cell r="AL11">
            <v>4995.550009999999</v>
          </cell>
          <cell r="AM11">
            <v>1055.7397200000003</v>
          </cell>
          <cell r="AN11">
            <v>0.91248031114952488</v>
          </cell>
          <cell r="AO11">
            <v>2857.9215555555552</v>
          </cell>
          <cell r="AP11">
            <v>7416.2625830433662</v>
          </cell>
          <cell r="AQ11">
            <v>2106</v>
          </cell>
          <cell r="AR11">
            <v>1157</v>
          </cell>
          <cell r="AS11">
            <v>8580615.8085811753</v>
          </cell>
          <cell r="AT11">
            <v>4304816.7934000008</v>
          </cell>
          <cell r="AV11">
            <v>4275799.0151811745</v>
          </cell>
          <cell r="AW11">
            <v>-1682184.3148188256</v>
          </cell>
          <cell r="AX11">
            <v>5957983.3300000001</v>
          </cell>
        </row>
        <row r="12">
          <cell r="A12" t="str">
            <v>100699630A</v>
          </cell>
          <cell r="E12" t="str">
            <v>010</v>
          </cell>
          <cell r="F12" t="str">
            <v>MEMORIAL HOSPITAL OF TEXAS COUNTY</v>
          </cell>
          <cell r="G12" t="str">
            <v>GUYMON,OK 73942-0520</v>
          </cell>
          <cell r="H12" t="str">
            <v>73942</v>
          </cell>
          <cell r="I12" t="str">
            <v>NSGO</v>
          </cell>
          <cell r="J12" t="str">
            <v>Yes</v>
          </cell>
          <cell r="K12">
            <v>370138</v>
          </cell>
          <cell r="L12">
            <v>42899</v>
          </cell>
          <cell r="M12">
            <v>0.77469999999999994</v>
          </cell>
          <cell r="N12">
            <v>0.77469999999999994</v>
          </cell>
          <cell r="O12">
            <v>0.77469999999999994</v>
          </cell>
          <cell r="P12">
            <v>848</v>
          </cell>
          <cell r="Q12">
            <v>596717.18000000005</v>
          </cell>
          <cell r="R12">
            <v>219744.29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13171</v>
          </cell>
          <cell r="Y12">
            <v>0</v>
          </cell>
          <cell r="Z12">
            <v>24747</v>
          </cell>
          <cell r="AA12">
            <v>178236</v>
          </cell>
          <cell r="AB12">
            <v>0</v>
          </cell>
          <cell r="AC12">
            <v>1166500</v>
          </cell>
          <cell r="AD12">
            <v>68984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10952</v>
          </cell>
          <cell r="AJ12">
            <v>1041046</v>
          </cell>
          <cell r="AK12">
            <v>432925.68799999997</v>
          </cell>
          <cell r="AL12">
            <v>4794.1252589999995</v>
          </cell>
          <cell r="AM12">
            <v>278.26749999999959</v>
          </cell>
          <cell r="AN12">
            <v>0.66891225961538359</v>
          </cell>
          <cell r="AO12">
            <v>2302.7962127659571</v>
          </cell>
          <cell r="AP12">
            <v>5509.6453726428326</v>
          </cell>
          <cell r="AQ12">
            <v>188</v>
          </cell>
          <cell r="AR12">
            <v>416</v>
          </cell>
          <cell r="AS12">
            <v>2292012.4750194182</v>
          </cell>
          <cell r="AT12">
            <v>840955.31410000008</v>
          </cell>
          <cell r="AV12">
            <v>1451057.1609194181</v>
          </cell>
          <cell r="AW12">
            <v>614654.64091941807</v>
          </cell>
          <cell r="AX12">
            <v>836402.52</v>
          </cell>
        </row>
        <row r="13">
          <cell r="A13" t="str">
            <v>100700690A</v>
          </cell>
          <cell r="B13" t="str">
            <v>100700690Q</v>
          </cell>
          <cell r="C13" t="str">
            <v>100700690R</v>
          </cell>
          <cell r="E13" t="str">
            <v>010</v>
          </cell>
          <cell r="F13" t="str">
            <v>NORMAN REGIONAL HOSPITAL</v>
          </cell>
          <cell r="G13" t="str">
            <v>NORMAN,OK 73071-</v>
          </cell>
          <cell r="H13" t="str">
            <v>73071</v>
          </cell>
          <cell r="I13" t="str">
            <v>NSGO</v>
          </cell>
          <cell r="J13" t="str">
            <v>Yes</v>
          </cell>
          <cell r="K13">
            <v>370008</v>
          </cell>
          <cell r="L13">
            <v>42916</v>
          </cell>
          <cell r="M13">
            <v>0.8982</v>
          </cell>
          <cell r="N13">
            <v>0.8982</v>
          </cell>
          <cell r="O13">
            <v>0.8982</v>
          </cell>
          <cell r="P13">
            <v>14417</v>
          </cell>
          <cell r="Q13">
            <v>12186008.720000001</v>
          </cell>
          <cell r="R13">
            <v>2359111.54</v>
          </cell>
          <cell r="S13">
            <v>33592</v>
          </cell>
          <cell r="T13">
            <v>0</v>
          </cell>
          <cell r="U13">
            <v>0</v>
          </cell>
          <cell r="V13">
            <v>2301.4499999999998</v>
          </cell>
          <cell r="X13">
            <v>2141522</v>
          </cell>
          <cell r="Y13">
            <v>1362710</v>
          </cell>
          <cell r="Z13">
            <v>1148451</v>
          </cell>
          <cell r="AA13">
            <v>2481685</v>
          </cell>
          <cell r="AB13">
            <v>0</v>
          </cell>
          <cell r="AC13">
            <v>0</v>
          </cell>
          <cell r="AD13">
            <v>4897060</v>
          </cell>
          <cell r="AE13">
            <v>449826</v>
          </cell>
          <cell r="AF13">
            <v>0</v>
          </cell>
          <cell r="AG13">
            <v>358</v>
          </cell>
          <cell r="AH13">
            <v>152800</v>
          </cell>
          <cell r="AI13">
            <v>571116</v>
          </cell>
          <cell r="AJ13">
            <v>58063462</v>
          </cell>
          <cell r="AK13">
            <v>13562077.255999999</v>
          </cell>
          <cell r="AL13">
            <v>5220.8140540000004</v>
          </cell>
          <cell r="AM13">
            <v>4227.917900000034</v>
          </cell>
          <cell r="AN13">
            <v>1.1140758629776111</v>
          </cell>
          <cell r="AO13">
            <v>2337.0803474065137</v>
          </cell>
          <cell r="AP13">
            <v>8153.4632700622042</v>
          </cell>
          <cell r="AQ13">
            <v>5803</v>
          </cell>
          <cell r="AR13">
            <v>3795</v>
          </cell>
          <cell r="AS13">
            <v>30942393.109886065</v>
          </cell>
          <cell r="AT13">
            <v>15018444.121300001</v>
          </cell>
          <cell r="AV13">
            <v>15923948.988586064</v>
          </cell>
          <cell r="AW13">
            <v>-3665771.9014139362</v>
          </cell>
          <cell r="AX13">
            <v>19589720.890000001</v>
          </cell>
        </row>
        <row r="14">
          <cell r="A14" t="str">
            <v>100700680A</v>
          </cell>
          <cell r="B14" t="str">
            <v>100700680I</v>
          </cell>
          <cell r="E14" t="str">
            <v>010</v>
          </cell>
          <cell r="F14" t="str">
            <v>NORTHEASTERN HEALTH SYSTEM</v>
          </cell>
          <cell r="G14" t="str">
            <v>TAHLEQUAH,OK 74464-1008</v>
          </cell>
          <cell r="H14" t="str">
            <v>74464</v>
          </cell>
          <cell r="I14" t="str">
            <v>NSGO</v>
          </cell>
          <cell r="J14" t="str">
            <v>Yes</v>
          </cell>
          <cell r="K14">
            <v>370089</v>
          </cell>
          <cell r="L14">
            <v>42916</v>
          </cell>
          <cell r="M14">
            <v>0.77239999999999998</v>
          </cell>
          <cell r="N14">
            <v>0.77239999999999998</v>
          </cell>
          <cell r="O14">
            <v>0.77239999999999998</v>
          </cell>
          <cell r="P14">
            <v>2000</v>
          </cell>
          <cell r="Q14">
            <v>2970319.4699999997</v>
          </cell>
          <cell r="R14">
            <v>76104.45</v>
          </cell>
          <cell r="S14">
            <v>0</v>
          </cell>
          <cell r="T14">
            <v>0</v>
          </cell>
          <cell r="U14">
            <v>0</v>
          </cell>
          <cell r="V14">
            <v>103720.66</v>
          </cell>
          <cell r="X14">
            <v>854589</v>
          </cell>
          <cell r="Y14">
            <v>610338</v>
          </cell>
          <cell r="Z14">
            <v>386156</v>
          </cell>
          <cell r="AA14">
            <v>554743</v>
          </cell>
          <cell r="AB14">
            <v>0</v>
          </cell>
          <cell r="AC14">
            <v>19915507</v>
          </cell>
          <cell r="AD14">
            <v>1306237</v>
          </cell>
          <cell r="AE14">
            <v>168859</v>
          </cell>
          <cell r="AF14">
            <v>0</v>
          </cell>
          <cell r="AG14">
            <v>0</v>
          </cell>
          <cell r="AH14">
            <v>0</v>
          </cell>
          <cell r="AI14">
            <v>127013</v>
          </cell>
          <cell r="AJ14">
            <v>18215650</v>
          </cell>
          <cell r="AK14">
            <v>5861902.3839999996</v>
          </cell>
          <cell r="AL14">
            <v>4786.1788280000001</v>
          </cell>
          <cell r="AM14">
            <v>750.9295000000003</v>
          </cell>
          <cell r="AN14">
            <v>1.1464572519083973</v>
          </cell>
          <cell r="AO14">
            <v>2887.6366423645318</v>
          </cell>
          <cell r="AP14">
            <v>8374.786068655565</v>
          </cell>
          <cell r="AQ14">
            <v>2030</v>
          </cell>
          <cell r="AR14">
            <v>655</v>
          </cell>
          <cell r="AS14">
            <v>5485484.8749693949</v>
          </cell>
          <cell r="AT14">
            <v>3244648.9174000002</v>
          </cell>
          <cell r="AV14">
            <v>2240835.9575693947</v>
          </cell>
          <cell r="AW14">
            <v>-2358043.8324306053</v>
          </cell>
          <cell r="AX14">
            <v>4598879.79</v>
          </cell>
        </row>
        <row r="15">
          <cell r="A15" t="str">
            <v>100699890A</v>
          </cell>
          <cell r="E15" t="str">
            <v>010</v>
          </cell>
          <cell r="F15" t="str">
            <v>PAULS VALLEY GENERAL HOSPITAL</v>
          </cell>
          <cell r="G15" t="str">
            <v>PAULS VALLEY,OK 73075-</v>
          </cell>
          <cell r="H15" t="str">
            <v>73075</v>
          </cell>
          <cell r="I15" t="str">
            <v>NSGO</v>
          </cell>
          <cell r="J15" t="str">
            <v>Yes</v>
          </cell>
          <cell r="K15">
            <v>370156</v>
          </cell>
          <cell r="L15">
            <v>42916</v>
          </cell>
          <cell r="M15">
            <v>0.79369999999999996</v>
          </cell>
          <cell r="N15">
            <v>0.79369999999999996</v>
          </cell>
          <cell r="O15">
            <v>0.79369999999999996</v>
          </cell>
          <cell r="P15">
            <v>62</v>
          </cell>
          <cell r="Q15">
            <v>97535.14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227499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1249598</v>
          </cell>
          <cell r="AD15">
            <v>177679</v>
          </cell>
          <cell r="AE15">
            <v>0</v>
          </cell>
          <cell r="AF15">
            <v>0</v>
          </cell>
          <cell r="AG15">
            <v>0</v>
          </cell>
          <cell r="AH15">
            <v>3982</v>
          </cell>
          <cell r="AI15">
            <v>14994</v>
          </cell>
          <cell r="AJ15">
            <v>1740969</v>
          </cell>
          <cell r="AK15">
            <v>435606.15799999994</v>
          </cell>
          <cell r="AL15">
            <v>4859.7696889999997</v>
          </cell>
          <cell r="AM15">
            <v>21.119500000000002</v>
          </cell>
          <cell r="AN15">
            <v>1.0559750000000001</v>
          </cell>
          <cell r="AO15">
            <v>1456.8767826086955</v>
          </cell>
          <cell r="AP15">
            <v>6588.672079950471</v>
          </cell>
          <cell r="AQ15">
            <v>299</v>
          </cell>
          <cell r="AR15">
            <v>20</v>
          </cell>
          <cell r="AS15">
            <v>131773.44159900941</v>
          </cell>
          <cell r="AT15">
            <v>100461.1942</v>
          </cell>
          <cell r="AV15">
            <v>31312.247399009415</v>
          </cell>
          <cell r="AW15">
            <v>-107147.48260099057</v>
          </cell>
          <cell r="AX15">
            <v>138459.72999999998</v>
          </cell>
        </row>
        <row r="16">
          <cell r="A16" t="str">
            <v>200417790W</v>
          </cell>
          <cell r="B16" t="str">
            <v>100700900A</v>
          </cell>
          <cell r="E16" t="str">
            <v>010</v>
          </cell>
          <cell r="F16" t="str">
            <v>PERRY MEM HSP AUTH</v>
          </cell>
          <cell r="G16" t="str">
            <v>PERRY,OK 73077-5021</v>
          </cell>
          <cell r="H16" t="str">
            <v>73077</v>
          </cell>
          <cell r="I16" t="str">
            <v>NSGO</v>
          </cell>
          <cell r="J16" t="str">
            <v>Yes</v>
          </cell>
          <cell r="K16">
            <v>370139</v>
          </cell>
          <cell r="L16">
            <v>42916</v>
          </cell>
          <cell r="M16">
            <v>0.79289999999999994</v>
          </cell>
          <cell r="N16">
            <v>0.79289999999999994</v>
          </cell>
          <cell r="O16">
            <v>0.79289999999999994</v>
          </cell>
          <cell r="P16">
            <v>50</v>
          </cell>
          <cell r="Q16">
            <v>60591.91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X16">
            <v>14530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1307817</v>
          </cell>
          <cell r="AD16">
            <v>79898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7727</v>
          </cell>
          <cell r="AJ16">
            <v>998121</v>
          </cell>
          <cell r="AK16">
            <v>422970.97699999996</v>
          </cell>
          <cell r="AL16">
            <v>4857.0057129999996</v>
          </cell>
          <cell r="AM16">
            <v>14.199199999999999</v>
          </cell>
          <cell r="AN16">
            <v>0.94661333333333331</v>
          </cell>
          <cell r="AO16">
            <v>2014.1475095238093</v>
          </cell>
          <cell r="AP16">
            <v>6611.8538775257821</v>
          </cell>
          <cell r="AQ16">
            <v>210</v>
          </cell>
          <cell r="AR16">
            <v>15</v>
          </cell>
          <cell r="AS16">
            <v>99177.808162886737</v>
          </cell>
          <cell r="AT16">
            <v>62409.667300000008</v>
          </cell>
          <cell r="AV16">
            <v>36768.140862886728</v>
          </cell>
          <cell r="AW16">
            <v>-27915.559137113269</v>
          </cell>
          <cell r="AX16">
            <v>64683.7</v>
          </cell>
        </row>
        <row r="17">
          <cell r="A17" t="str">
            <v>100699900A</v>
          </cell>
          <cell r="E17" t="str">
            <v>010</v>
          </cell>
          <cell r="F17" t="str">
            <v>PURCELL MUNICIPAL HOSPITAL</v>
          </cell>
          <cell r="G17" t="str">
            <v>PURCELL,OK 73080-9998</v>
          </cell>
          <cell r="H17" t="str">
            <v>73080</v>
          </cell>
          <cell r="I17" t="str">
            <v>NSGO</v>
          </cell>
          <cell r="J17" t="str">
            <v>Yes</v>
          </cell>
          <cell r="K17">
            <v>370158</v>
          </cell>
          <cell r="L17">
            <v>42916</v>
          </cell>
          <cell r="M17">
            <v>0.8982</v>
          </cell>
          <cell r="N17">
            <v>0.8982</v>
          </cell>
          <cell r="O17">
            <v>0.8982</v>
          </cell>
          <cell r="P17">
            <v>110</v>
          </cell>
          <cell r="Q17">
            <v>141079.17000000001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140202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14078</v>
          </cell>
          <cell r="AJ17">
            <v>1750088</v>
          </cell>
          <cell r="AK17">
            <v>158445.56</v>
          </cell>
          <cell r="AL17">
            <v>5220.8140540000004</v>
          </cell>
          <cell r="AM17">
            <v>36.397199999999998</v>
          </cell>
          <cell r="AN17">
            <v>1.0110333333333332</v>
          </cell>
          <cell r="AO17">
            <v>474.38790419161677</v>
          </cell>
          <cell r="AP17">
            <v>5752.8049399207503</v>
          </cell>
          <cell r="AQ17">
            <v>334</v>
          </cell>
          <cell r="AR17">
            <v>36</v>
          </cell>
          <cell r="AS17">
            <v>207100.97783714702</v>
          </cell>
          <cell r="AT17">
            <v>145311.54510000002</v>
          </cell>
          <cell r="AV17">
            <v>61789.432737146999</v>
          </cell>
          <cell r="AW17">
            <v>-127867.35726285301</v>
          </cell>
          <cell r="AX17">
            <v>189656.79</v>
          </cell>
        </row>
        <row r="18">
          <cell r="A18" t="str">
            <v>100700770A</v>
          </cell>
          <cell r="E18" t="str">
            <v>010</v>
          </cell>
          <cell r="F18" t="str">
            <v>PUSHMATAHA HSP</v>
          </cell>
          <cell r="G18" t="str">
            <v>ANTLERS,OK 74523-</v>
          </cell>
          <cell r="H18" t="str">
            <v>74523</v>
          </cell>
          <cell r="I18" t="str">
            <v>NSGO</v>
          </cell>
          <cell r="J18" t="str">
            <v>Yes</v>
          </cell>
          <cell r="K18">
            <v>370083</v>
          </cell>
          <cell r="L18">
            <v>42825</v>
          </cell>
          <cell r="M18">
            <v>0.77239999999999998</v>
          </cell>
          <cell r="N18">
            <v>0.77239999999999998</v>
          </cell>
          <cell r="O18">
            <v>0.77239999999999998</v>
          </cell>
          <cell r="P18">
            <v>202</v>
          </cell>
          <cell r="Q18">
            <v>183508.61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30764</v>
          </cell>
          <cell r="AA18">
            <v>58555</v>
          </cell>
          <cell r="AB18">
            <v>0</v>
          </cell>
          <cell r="AC18">
            <v>1026226</v>
          </cell>
          <cell r="AD18">
            <v>75030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1042478</v>
          </cell>
          <cell r="AK18">
            <v>168786.42299999998</v>
          </cell>
          <cell r="AL18">
            <v>4786.1788280000001</v>
          </cell>
          <cell r="AM18">
            <v>50.014200000000002</v>
          </cell>
          <cell r="AN18">
            <v>0.81990491803278698</v>
          </cell>
          <cell r="AO18">
            <v>733.85401304347818</v>
          </cell>
          <cell r="AP18">
            <v>4658.0655727050789</v>
          </cell>
          <cell r="AQ18">
            <v>230</v>
          </cell>
          <cell r="AR18">
            <v>61</v>
          </cell>
          <cell r="AS18">
            <v>284141.99993500981</v>
          </cell>
          <cell r="AT18">
            <v>189013.8683</v>
          </cell>
          <cell r="AV18">
            <v>95128.131635009806</v>
          </cell>
          <cell r="AW18">
            <v>-198937.73836499019</v>
          </cell>
          <cell r="AX18">
            <v>294065.87</v>
          </cell>
        </row>
        <row r="19">
          <cell r="A19" t="str">
            <v>100700190A</v>
          </cell>
          <cell r="E19" t="str">
            <v>010</v>
          </cell>
          <cell r="F19" t="str">
            <v>SEQUOYAH COUNTY CITY OF SALLISAW HOSPITAL AUTHORIT</v>
          </cell>
          <cell r="G19" t="str">
            <v>SALLISAW,OK 74955-2811</v>
          </cell>
          <cell r="H19" t="str">
            <v>74955</v>
          </cell>
          <cell r="I19" t="str">
            <v>NSGO</v>
          </cell>
          <cell r="J19" t="str">
            <v>Yes</v>
          </cell>
          <cell r="K19">
            <v>370112</v>
          </cell>
          <cell r="L19">
            <v>42825</v>
          </cell>
          <cell r="M19">
            <v>0.77239999999999998</v>
          </cell>
          <cell r="N19">
            <v>0.77239999999999998</v>
          </cell>
          <cell r="O19">
            <v>0.77239999999999998</v>
          </cell>
          <cell r="P19">
            <v>149</v>
          </cell>
          <cell r="Q19">
            <v>226950.2</v>
          </cell>
          <cell r="R19">
            <v>3344.22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X19">
            <v>43575</v>
          </cell>
          <cell r="Y19">
            <v>0</v>
          </cell>
          <cell r="Z19">
            <v>35241</v>
          </cell>
          <cell r="AA19">
            <v>81457</v>
          </cell>
          <cell r="AB19">
            <v>0</v>
          </cell>
          <cell r="AC19">
            <v>0</v>
          </cell>
          <cell r="AD19">
            <v>117800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17863</v>
          </cell>
          <cell r="AJ19">
            <v>1625575</v>
          </cell>
          <cell r="AK19">
            <v>303926.272</v>
          </cell>
          <cell r="AL19">
            <v>4786.1788280000001</v>
          </cell>
          <cell r="AM19">
            <v>52.538060000000002</v>
          </cell>
          <cell r="AN19">
            <v>1.0507612</v>
          </cell>
          <cell r="AO19">
            <v>1009.7218338870432</v>
          </cell>
          <cell r="AP19">
            <v>6038.8528426109169</v>
          </cell>
          <cell r="AQ19">
            <v>301</v>
          </cell>
          <cell r="AR19">
            <v>50</v>
          </cell>
          <cell r="AS19">
            <v>301942.64213054586</v>
          </cell>
          <cell r="AT19">
            <v>237203.25260000001</v>
          </cell>
          <cell r="AV19">
            <v>64739.389530545857</v>
          </cell>
          <cell r="AW19">
            <v>-365143.53046945418</v>
          </cell>
          <cell r="AX19">
            <v>429882.92000000004</v>
          </cell>
        </row>
        <row r="20">
          <cell r="A20" t="str">
            <v>100699830A</v>
          </cell>
          <cell r="E20" t="str">
            <v>010</v>
          </cell>
          <cell r="F20" t="str">
            <v>SHARE MEMORIAL HOSPITAL</v>
          </cell>
          <cell r="G20" t="str">
            <v>ALVA,OK 73717-3618</v>
          </cell>
          <cell r="H20" t="str">
            <v>73717</v>
          </cell>
          <cell r="I20" t="str">
            <v>NSGO</v>
          </cell>
          <cell r="J20" t="str">
            <v>Yes</v>
          </cell>
          <cell r="K20">
            <v>370080</v>
          </cell>
          <cell r="L20">
            <v>42916</v>
          </cell>
          <cell r="M20">
            <v>0.77239999999999998</v>
          </cell>
          <cell r="N20">
            <v>0.77239999999999998</v>
          </cell>
          <cell r="O20">
            <v>0.77239999999999998</v>
          </cell>
          <cell r="P20">
            <v>48</v>
          </cell>
          <cell r="Q20">
            <v>20683.400000000001</v>
          </cell>
          <cell r="R20">
            <v>4715.45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X20">
            <v>1664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1425808</v>
          </cell>
          <cell r="AD20">
            <v>82032</v>
          </cell>
          <cell r="AE20">
            <v>0</v>
          </cell>
          <cell r="AF20">
            <v>0</v>
          </cell>
          <cell r="AG20">
            <v>0</v>
          </cell>
          <cell r="AH20">
            <v>2786</v>
          </cell>
          <cell r="AI20">
            <v>6381</v>
          </cell>
          <cell r="AJ20">
            <v>1027192</v>
          </cell>
          <cell r="AK20">
            <v>504748.93299999996</v>
          </cell>
          <cell r="AL20">
            <v>4786.1788280000001</v>
          </cell>
          <cell r="AM20">
            <v>6.1783999999999999</v>
          </cell>
          <cell r="AN20">
            <v>0.88262857142857143</v>
          </cell>
          <cell r="AO20">
            <v>2243.3285911111111</v>
          </cell>
          <cell r="AP20">
            <v>6467.7467726704253</v>
          </cell>
          <cell r="AQ20">
            <v>225</v>
          </cell>
          <cell r="AR20">
            <v>7</v>
          </cell>
          <cell r="AS20">
            <v>45274.227408692976</v>
          </cell>
          <cell r="AT20">
            <v>26160.815500000004</v>
          </cell>
          <cell r="AV20">
            <v>19113.411908692971</v>
          </cell>
          <cell r="AW20">
            <v>5653.1519086929729</v>
          </cell>
          <cell r="AX20">
            <v>13460.259999999998</v>
          </cell>
        </row>
        <row r="21">
          <cell r="A21" t="str">
            <v>100699950A</v>
          </cell>
          <cell r="E21" t="str">
            <v>010</v>
          </cell>
          <cell r="F21" t="str">
            <v>STILLWATER MEDICAL CENTER</v>
          </cell>
          <cell r="G21" t="str">
            <v>STILLWATER,OK 74074-4399</v>
          </cell>
          <cell r="H21" t="str">
            <v>74074</v>
          </cell>
          <cell r="I21" t="str">
            <v>NSGO</v>
          </cell>
          <cell r="J21" t="str">
            <v>Yes</v>
          </cell>
          <cell r="K21">
            <v>370049</v>
          </cell>
          <cell r="L21">
            <v>43100</v>
          </cell>
          <cell r="M21">
            <v>0.8849999999999999</v>
          </cell>
          <cell r="N21">
            <v>0.8849999999999999</v>
          </cell>
          <cell r="O21">
            <v>0.8849999999999999</v>
          </cell>
          <cell r="P21">
            <v>2138</v>
          </cell>
          <cell r="Q21">
            <v>2526010.83</v>
          </cell>
          <cell r="R21">
            <v>625034.88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X21">
            <v>154757</v>
          </cell>
          <cell r="Y21">
            <v>0</v>
          </cell>
          <cell r="Z21">
            <v>259818</v>
          </cell>
          <cell r="AA21">
            <v>644583</v>
          </cell>
          <cell r="AB21">
            <v>0</v>
          </cell>
          <cell r="AC21">
            <v>14643911</v>
          </cell>
          <cell r="AD21">
            <v>1011336</v>
          </cell>
          <cell r="AE21" t="str">
            <v xml:space="preserve"> </v>
          </cell>
          <cell r="AF21">
            <v>0</v>
          </cell>
          <cell r="AG21">
            <v>0</v>
          </cell>
          <cell r="AH21">
            <v>0</v>
          </cell>
          <cell r="AI21">
            <v>114185</v>
          </cell>
          <cell r="AJ21">
            <v>13461002</v>
          </cell>
          <cell r="AK21">
            <v>3458512.8759999997</v>
          </cell>
          <cell r="AL21">
            <v>5175.2084500000001</v>
          </cell>
          <cell r="AM21">
            <v>790.97349999999892</v>
          </cell>
          <cell r="AN21">
            <v>0.77698772102160996</v>
          </cell>
          <cell r="AO21">
            <v>2225.555261261261</v>
          </cell>
          <cell r="AP21">
            <v>6246.6286806385397</v>
          </cell>
          <cell r="AQ21">
            <v>1554</v>
          </cell>
          <cell r="AR21">
            <v>1018</v>
          </cell>
          <cell r="AS21">
            <v>6359067.9968900336</v>
          </cell>
          <cell r="AT21">
            <v>3245577.0813000002</v>
          </cell>
          <cell r="AV21">
            <v>3113490.9155900334</v>
          </cell>
          <cell r="AW21">
            <v>-1260101.0344099668</v>
          </cell>
          <cell r="AX21">
            <v>4373591.95</v>
          </cell>
        </row>
        <row r="22">
          <cell r="A22" t="str">
            <v>200100890B</v>
          </cell>
          <cell r="E22" t="str">
            <v>010</v>
          </cell>
          <cell r="F22" t="str">
            <v>WAGONER COMMUNITY HOSPITAL</v>
          </cell>
          <cell r="G22" t="str">
            <v>WAGONER,OK 74467-4624</v>
          </cell>
          <cell r="H22" t="str">
            <v>74467</v>
          </cell>
          <cell r="I22" t="str">
            <v>NSGO</v>
          </cell>
          <cell r="J22" t="str">
            <v>Yes</v>
          </cell>
          <cell r="K22">
            <v>370166</v>
          </cell>
          <cell r="L22">
            <v>43008</v>
          </cell>
          <cell r="M22">
            <v>0.83299999999999996</v>
          </cell>
          <cell r="N22">
            <v>0.83299999999999996</v>
          </cell>
          <cell r="O22">
            <v>0.83299999999999996</v>
          </cell>
          <cell r="P22">
            <v>4799</v>
          </cell>
          <cell r="Q22">
            <v>2239050.66</v>
          </cell>
          <cell r="R22">
            <v>23367.82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X22">
            <v>23005</v>
          </cell>
          <cell r="Y22">
            <v>0</v>
          </cell>
          <cell r="Z22">
            <v>308727</v>
          </cell>
          <cell r="AA22">
            <v>657481</v>
          </cell>
          <cell r="AB22">
            <v>0</v>
          </cell>
          <cell r="AC22">
            <v>0</v>
          </cell>
          <cell r="AD22">
            <v>317189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77603</v>
          </cell>
          <cell r="AJ22">
            <v>4535762</v>
          </cell>
          <cell r="AK22">
            <v>1421373.1349999998</v>
          </cell>
          <cell r="AL22">
            <v>4995.550009999999</v>
          </cell>
          <cell r="AM22">
            <v>870.18729999999618</v>
          </cell>
          <cell r="AN22">
            <v>1.1743418353576196</v>
          </cell>
          <cell r="AO22">
            <v>2124.623520179372</v>
          </cell>
          <cell r="AP22">
            <v>7991.1068875435467</v>
          </cell>
          <cell r="AQ22">
            <v>669</v>
          </cell>
          <cell r="AR22">
            <v>741</v>
          </cell>
          <cell r="AS22">
            <v>5921410.2036697678</v>
          </cell>
          <cell r="AT22">
            <v>2330291.0344000002</v>
          </cell>
          <cell r="AV22">
            <v>3591119.1692697676</v>
          </cell>
          <cell r="AW22">
            <v>1344746.0492697675</v>
          </cell>
          <cell r="AX22">
            <v>2246373.12</v>
          </cell>
        </row>
        <row r="23">
          <cell r="AV23">
            <v>51222776.285152055</v>
          </cell>
          <cell r="AW23">
            <v>-6367754.3848479539</v>
          </cell>
          <cell r="AX23">
            <v>57590530.670000002</v>
          </cell>
        </row>
        <row r="26">
          <cell r="A26" t="str">
            <v>200439230A</v>
          </cell>
          <cell r="E26" t="str">
            <v>010</v>
          </cell>
          <cell r="F26" t="str">
            <v>AHS SOUTHCREST HOSPITAL, LLC</v>
          </cell>
          <cell r="G26" t="str">
            <v>TULSA,OK 74133-5716</v>
          </cell>
          <cell r="H26" t="str">
            <v>74133</v>
          </cell>
          <cell r="I26" t="str">
            <v>Private</v>
          </cell>
          <cell r="J26" t="str">
            <v>Yes</v>
          </cell>
          <cell r="K26">
            <v>370202</v>
          </cell>
          <cell r="L26">
            <v>43100</v>
          </cell>
          <cell r="M26">
            <v>0.83299999999999996</v>
          </cell>
          <cell r="N26">
            <v>0.83299999999999996</v>
          </cell>
          <cell r="O26">
            <v>0.83299999999999996</v>
          </cell>
          <cell r="P26">
            <v>7666</v>
          </cell>
          <cell r="Q26">
            <v>7007455.6100000003</v>
          </cell>
          <cell r="R26">
            <v>679528.37</v>
          </cell>
          <cell r="S26">
            <v>0</v>
          </cell>
          <cell r="T26">
            <v>0</v>
          </cell>
          <cell r="U26">
            <v>0</v>
          </cell>
          <cell r="V26">
            <v>1376.51</v>
          </cell>
          <cell r="X26">
            <v>973224</v>
          </cell>
          <cell r="Y26">
            <v>0</v>
          </cell>
          <cell r="Z26">
            <v>405556</v>
          </cell>
          <cell r="AA26">
            <v>1555337</v>
          </cell>
          <cell r="AB26">
            <v>0</v>
          </cell>
          <cell r="AC26">
            <v>0</v>
          </cell>
          <cell r="AD26">
            <v>2271375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278644</v>
          </cell>
          <cell r="AJ26">
            <v>27002727</v>
          </cell>
          <cell r="AK26">
            <v>5632207.6719999993</v>
          </cell>
          <cell r="AL26">
            <v>4995.550009999999</v>
          </cell>
          <cell r="AM26">
            <v>2146.6198000000109</v>
          </cell>
          <cell r="AN26">
            <v>1.0410377303588803</v>
          </cell>
          <cell r="AO26">
            <v>1932.1467142367064</v>
          </cell>
          <cell r="AP26">
            <v>7132.7027585413871</v>
          </cell>
          <cell r="AQ26">
            <v>2915</v>
          </cell>
          <cell r="AR26">
            <v>2062</v>
          </cell>
          <cell r="AS26">
            <v>14707633.088112339</v>
          </cell>
          <cell r="AT26">
            <v>7919011.3047000002</v>
          </cell>
          <cell r="AV26">
            <v>6788621.7834123392</v>
          </cell>
          <cell r="AW26">
            <v>618555.37341233902</v>
          </cell>
          <cell r="AX26">
            <v>6170066.4100000001</v>
          </cell>
        </row>
        <row r="27">
          <cell r="A27" t="str">
            <v>100696610B</v>
          </cell>
          <cell r="E27" t="str">
            <v>010</v>
          </cell>
          <cell r="F27" t="str">
            <v>ALLIANCEHEALTH DURANT</v>
          </cell>
          <cell r="G27" t="str">
            <v>DURANT,OK 74701-</v>
          </cell>
          <cell r="H27" t="str">
            <v>74701</v>
          </cell>
          <cell r="I27" t="str">
            <v>Private</v>
          </cell>
          <cell r="J27" t="str">
            <v>Yes</v>
          </cell>
          <cell r="K27">
            <v>370014</v>
          </cell>
          <cell r="L27">
            <v>43008</v>
          </cell>
          <cell r="M27">
            <v>0.8748999999999999</v>
          </cell>
          <cell r="N27">
            <v>0.8748999999999999</v>
          </cell>
          <cell r="O27">
            <v>0.8748999999999999</v>
          </cell>
          <cell r="P27">
            <v>5315</v>
          </cell>
          <cell r="Q27">
            <v>5271339.3499999996</v>
          </cell>
          <cell r="R27">
            <v>731564.03</v>
          </cell>
          <cell r="S27">
            <v>9876</v>
          </cell>
          <cell r="T27">
            <v>0</v>
          </cell>
          <cell r="U27">
            <v>0</v>
          </cell>
          <cell r="V27">
            <v>0</v>
          </cell>
          <cell r="X27">
            <v>140022</v>
          </cell>
          <cell r="Y27">
            <v>531724</v>
          </cell>
          <cell r="Z27">
            <v>926019</v>
          </cell>
          <cell r="AA27">
            <v>1578573</v>
          </cell>
          <cell r="AB27">
            <v>0</v>
          </cell>
          <cell r="AC27">
            <v>0</v>
          </cell>
          <cell r="AD27">
            <v>1228487</v>
          </cell>
          <cell r="AE27">
            <v>381318</v>
          </cell>
          <cell r="AF27">
            <v>0</v>
          </cell>
          <cell r="AG27">
            <v>0</v>
          </cell>
          <cell r="AH27">
            <v>0</v>
          </cell>
          <cell r="AI27">
            <v>391232</v>
          </cell>
          <cell r="AJ27">
            <v>17488835</v>
          </cell>
          <cell r="AK27">
            <v>5317164.125</v>
          </cell>
          <cell r="AL27">
            <v>5140.3132529999993</v>
          </cell>
          <cell r="AM27">
            <v>1801.7552000000128</v>
          </cell>
          <cell r="AN27">
            <v>0.88451408934708531</v>
          </cell>
          <cell r="AO27">
            <v>2443.5496897977941</v>
          </cell>
          <cell r="AP27">
            <v>6990.2291857338423</v>
          </cell>
          <cell r="AQ27">
            <v>2176</v>
          </cell>
          <cell r="AR27">
            <v>2037</v>
          </cell>
          <cell r="AS27">
            <v>14239096.851339838</v>
          </cell>
          <cell r="AT27">
            <v>6193162.7614000002</v>
          </cell>
          <cell r="AV27">
            <v>8045934.0899398373</v>
          </cell>
          <cell r="AW27">
            <v>1895825.019939837</v>
          </cell>
          <cell r="AX27">
            <v>6150109.0700000003</v>
          </cell>
        </row>
        <row r="28">
          <cell r="A28" t="str">
            <v>100700440A</v>
          </cell>
          <cell r="B28" t="str">
            <v>100700440F</v>
          </cell>
          <cell r="E28" t="str">
            <v>014</v>
          </cell>
          <cell r="F28" t="str">
            <v>ALLIANCEHEALTH MADILL</v>
          </cell>
          <cell r="G28" t="str">
            <v>MADILL,OK 73446-0604</v>
          </cell>
          <cell r="H28" t="str">
            <v>73446</v>
          </cell>
          <cell r="I28" t="str">
            <v>Private</v>
          </cell>
          <cell r="J28" t="str">
            <v>Yes</v>
          </cell>
          <cell r="K28">
            <v>371326</v>
          </cell>
          <cell r="L28">
            <v>42825</v>
          </cell>
          <cell r="M28" t="e">
            <v>#N/A</v>
          </cell>
          <cell r="N28" t="e">
            <v>#N/A</v>
          </cell>
          <cell r="O28">
            <v>0.8849999999999999</v>
          </cell>
          <cell r="P28">
            <v>64</v>
          </cell>
          <cell r="Q28">
            <v>78200.38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5175.2084500000001</v>
          </cell>
          <cell r="AM28">
            <v>17.262</v>
          </cell>
          <cell r="AN28">
            <v>0.86309999999999998</v>
          </cell>
          <cell r="AO28">
            <v>0</v>
          </cell>
          <cell r="AP28">
            <v>4466.7224131949997</v>
          </cell>
          <cell r="AQ28">
            <v>188</v>
          </cell>
          <cell r="AR28">
            <v>20</v>
          </cell>
          <cell r="AS28">
            <v>89334.448263899991</v>
          </cell>
          <cell r="AT28">
            <v>80546.391400000008</v>
          </cell>
          <cell r="AV28">
            <v>8788.056863899983</v>
          </cell>
          <cell r="AW28">
            <v>-29189.943136100017</v>
          </cell>
          <cell r="AX28">
            <v>37978</v>
          </cell>
        </row>
        <row r="29">
          <cell r="A29" t="str">
            <v>200102450A</v>
          </cell>
          <cell r="E29" t="str">
            <v>010</v>
          </cell>
          <cell r="F29" t="str">
            <v>BAILEY MEDICAL CENTER LLC</v>
          </cell>
          <cell r="G29" t="str">
            <v>OWASSO,OK 74055-6655</v>
          </cell>
          <cell r="H29" t="str">
            <v>74055</v>
          </cell>
          <cell r="I29" t="str">
            <v>Private</v>
          </cell>
          <cell r="J29" t="str">
            <v>Yes</v>
          </cell>
          <cell r="K29">
            <v>370228</v>
          </cell>
          <cell r="L29">
            <v>42735</v>
          </cell>
          <cell r="M29">
            <v>0.83299999999999996</v>
          </cell>
          <cell r="N29">
            <v>0.83299999999999996</v>
          </cell>
          <cell r="O29">
            <v>0.83299999999999996</v>
          </cell>
          <cell r="P29">
            <v>400</v>
          </cell>
          <cell r="Q29">
            <v>358838.83</v>
          </cell>
          <cell r="R29">
            <v>193804.87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X29">
            <v>27296</v>
          </cell>
          <cell r="Y29">
            <v>0</v>
          </cell>
          <cell r="Z29">
            <v>37876</v>
          </cell>
          <cell r="AA29">
            <v>150278</v>
          </cell>
          <cell r="AB29">
            <v>0</v>
          </cell>
          <cell r="AC29">
            <v>0</v>
          </cell>
          <cell r="AD29">
            <v>148023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15363</v>
          </cell>
          <cell r="AJ29">
            <v>2010510</v>
          </cell>
          <cell r="AK29">
            <v>389064.57199999999</v>
          </cell>
          <cell r="AL29">
            <v>4995.550009999999</v>
          </cell>
          <cell r="AM29">
            <v>149.42140000000001</v>
          </cell>
          <cell r="AN29">
            <v>0.70150892018779343</v>
          </cell>
          <cell r="AO29">
            <v>1440.9798962962961</v>
          </cell>
          <cell r="AP29">
            <v>4945.4027895555164</v>
          </cell>
          <cell r="AQ29">
            <v>270</v>
          </cell>
          <cell r="AR29">
            <v>213</v>
          </cell>
          <cell r="AS29">
            <v>1053370.794175325</v>
          </cell>
          <cell r="AT29">
            <v>569223.01099999994</v>
          </cell>
          <cell r="AV29">
            <v>484147.78317532502</v>
          </cell>
          <cell r="AW29">
            <v>-242636.70682467497</v>
          </cell>
          <cell r="AX29">
            <v>726784.49</v>
          </cell>
        </row>
        <row r="30">
          <cell r="A30" t="str">
            <v>200668710A</v>
          </cell>
          <cell r="E30" t="str">
            <v>010</v>
          </cell>
          <cell r="F30" t="str">
            <v>BLACKWELL REGIONAL HOSPITAL</v>
          </cell>
          <cell r="G30" t="str">
            <v>BLACKWELL,OK 74631-0000</v>
          </cell>
          <cell r="H30" t="str">
            <v>74631</v>
          </cell>
          <cell r="I30" t="str">
            <v>Private</v>
          </cell>
          <cell r="J30" t="str">
            <v>Yes</v>
          </cell>
          <cell r="K30">
            <v>370030</v>
          </cell>
          <cell r="L30">
            <v>43100</v>
          </cell>
          <cell r="M30">
            <v>0.77239999999999998</v>
          </cell>
          <cell r="N30">
            <v>0.77239999999999998</v>
          </cell>
          <cell r="O30">
            <v>0.77239999999999998</v>
          </cell>
          <cell r="P30">
            <v>78</v>
          </cell>
          <cell r="Q30">
            <v>103919.76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X30">
            <v>2785</v>
          </cell>
          <cell r="Y30">
            <v>0</v>
          </cell>
          <cell r="Z30">
            <v>8592</v>
          </cell>
          <cell r="AA30">
            <v>71543</v>
          </cell>
          <cell r="AB30">
            <v>0</v>
          </cell>
          <cell r="AC30">
            <v>1394699</v>
          </cell>
          <cell r="AD30">
            <v>108057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1446719</v>
          </cell>
          <cell r="AK30">
            <v>196133.37899999999</v>
          </cell>
          <cell r="AL30">
            <v>4786.1788280000001</v>
          </cell>
          <cell r="AM30">
            <v>23.992699999999999</v>
          </cell>
          <cell r="AN30">
            <v>0.99969583333333334</v>
          </cell>
          <cell r="AO30">
            <v>721.07859926470587</v>
          </cell>
          <cell r="AP30">
            <v>5505.8016312045229</v>
          </cell>
          <cell r="AQ30">
            <v>272</v>
          </cell>
          <cell r="AR30">
            <v>24</v>
          </cell>
          <cell r="AS30">
            <v>132139.23914890856</v>
          </cell>
          <cell r="AT30">
            <v>107037.35279999999</v>
          </cell>
          <cell r="AV30">
            <v>25101.886348908563</v>
          </cell>
          <cell r="AW30">
            <v>-184871.99365109144</v>
          </cell>
          <cell r="AX30">
            <v>209973.88</v>
          </cell>
        </row>
        <row r="31">
          <cell r="A31" t="str">
            <v>200573000A</v>
          </cell>
          <cell r="E31" t="str">
            <v>010</v>
          </cell>
          <cell r="F31" t="str">
            <v>BRISTOW ENDEAVOR HEALTHCARE, LLC</v>
          </cell>
          <cell r="G31" t="str">
            <v>BRISTOW,OK 74010-2301</v>
          </cell>
          <cell r="H31" t="str">
            <v>74010</v>
          </cell>
          <cell r="I31" t="str">
            <v>Private</v>
          </cell>
          <cell r="J31" t="str">
            <v>Yes</v>
          </cell>
          <cell r="K31">
            <v>370041</v>
          </cell>
          <cell r="L31">
            <v>42735</v>
          </cell>
          <cell r="M31">
            <v>0.83299999999999996</v>
          </cell>
          <cell r="N31">
            <v>0.83299999999999996</v>
          </cell>
          <cell r="O31">
            <v>0.83299999999999996</v>
          </cell>
          <cell r="P31">
            <v>142</v>
          </cell>
          <cell r="Q31">
            <v>668904.06999999995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X31">
            <v>5648972</v>
          </cell>
          <cell r="Y31">
            <v>0</v>
          </cell>
          <cell r="Z31">
            <v>45205</v>
          </cell>
          <cell r="AA31">
            <v>18201</v>
          </cell>
          <cell r="AB31">
            <v>0</v>
          </cell>
          <cell r="AC31">
            <v>0</v>
          </cell>
          <cell r="AD31">
            <v>400650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19634</v>
          </cell>
          <cell r="AJ31">
            <v>10652886</v>
          </cell>
          <cell r="AK31">
            <v>6298243.8739999998</v>
          </cell>
          <cell r="AL31">
            <v>4995.550009999999</v>
          </cell>
          <cell r="AM31">
            <v>152.65209999999996</v>
          </cell>
          <cell r="AN31">
            <v>1.8845938271604934</v>
          </cell>
          <cell r="AO31">
            <v>10077.1901984</v>
          </cell>
          <cell r="AP31">
            <v>19491.772910517539</v>
          </cell>
          <cell r="AQ31">
            <v>625</v>
          </cell>
          <cell r="AR31">
            <v>81</v>
          </cell>
          <cell r="AS31">
            <v>1578833.6057519207</v>
          </cell>
          <cell r="AT31">
            <v>688971.19209999999</v>
          </cell>
          <cell r="AV31">
            <v>889862.41365192074</v>
          </cell>
          <cell r="AW31">
            <v>-167951.42634807935</v>
          </cell>
          <cell r="AX31">
            <v>1057813.8400000001</v>
          </cell>
        </row>
        <row r="32">
          <cell r="A32" t="str">
            <v>100700010G</v>
          </cell>
          <cell r="B32" t="str">
            <v>100700010H</v>
          </cell>
          <cell r="E32" t="str">
            <v>010</v>
          </cell>
          <cell r="F32" t="str">
            <v>CLINTON HMA LLC</v>
          </cell>
          <cell r="G32" t="str">
            <v>CLINTON,OK 73601-3117</v>
          </cell>
          <cell r="H32" t="str">
            <v>73601</v>
          </cell>
          <cell r="I32" t="str">
            <v>Private</v>
          </cell>
          <cell r="J32" t="str">
            <v>Yes</v>
          </cell>
          <cell r="K32">
            <v>370029</v>
          </cell>
          <cell r="L32">
            <v>42825</v>
          </cell>
          <cell r="M32">
            <v>0.77239999999999998</v>
          </cell>
          <cell r="N32">
            <v>0.77239999999999998</v>
          </cell>
          <cell r="O32">
            <v>0.77239999999999998</v>
          </cell>
          <cell r="P32">
            <v>996</v>
          </cell>
          <cell r="Q32">
            <v>819605.47</v>
          </cell>
          <cell r="R32">
            <v>534898.55000000005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X32">
            <v>22798</v>
          </cell>
          <cell r="Y32">
            <v>0</v>
          </cell>
          <cell r="Z32">
            <v>70277</v>
          </cell>
          <cell r="AA32">
            <v>260894</v>
          </cell>
          <cell r="AB32">
            <v>0</v>
          </cell>
          <cell r="AC32">
            <v>0</v>
          </cell>
          <cell r="AD32">
            <v>189403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31591</v>
          </cell>
          <cell r="AJ32">
            <v>2696550</v>
          </cell>
          <cell r="AK32">
            <v>590487.00099999993</v>
          </cell>
          <cell r="AL32">
            <v>4786.1788280000001</v>
          </cell>
          <cell r="AM32">
            <v>344.97390000000019</v>
          </cell>
          <cell r="AN32">
            <v>0.69551189516129075</v>
          </cell>
          <cell r="AO32">
            <v>1433.220876213592</v>
          </cell>
          <cell r="AP32">
            <v>4762.0651834567179</v>
          </cell>
          <cell r="AQ32">
            <v>412</v>
          </cell>
          <cell r="AR32">
            <v>496</v>
          </cell>
          <cell r="AS32">
            <v>2361984.330994532</v>
          </cell>
          <cell r="AT32">
            <v>1395139.1406</v>
          </cell>
          <cell r="AV32">
            <v>966845.19039453194</v>
          </cell>
          <cell r="AW32">
            <v>-171315.38960546814</v>
          </cell>
          <cell r="AX32">
            <v>1138160.58</v>
          </cell>
        </row>
        <row r="33">
          <cell r="A33" t="str">
            <v>100746230C</v>
          </cell>
          <cell r="E33" t="str">
            <v>010</v>
          </cell>
          <cell r="F33" t="str">
            <v>COMMUNITY HOSPITAL, LLC</v>
          </cell>
          <cell r="G33" t="str">
            <v>OKLAHOMA CITY,OK 73114-6303</v>
          </cell>
          <cell r="H33" t="str">
            <v>73114</v>
          </cell>
          <cell r="I33" t="str">
            <v>Private</v>
          </cell>
          <cell r="J33" t="str">
            <v>Yes</v>
          </cell>
          <cell r="L33">
            <v>0</v>
          </cell>
          <cell r="M33" t="e">
            <v>#N/A</v>
          </cell>
          <cell r="N33">
            <v>0.8982</v>
          </cell>
          <cell r="O33">
            <v>0.8982</v>
          </cell>
          <cell r="P33">
            <v>16</v>
          </cell>
          <cell r="Q33">
            <v>45060.36</v>
          </cell>
          <cell r="R33">
            <v>0.01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5220.8140540000004</v>
          </cell>
          <cell r="AM33">
            <v>15.7666</v>
          </cell>
          <cell r="AN33">
            <v>1.7518444444444445</v>
          </cell>
          <cell r="AO33">
            <v>0</v>
          </cell>
          <cell r="AP33">
            <v>9146.0540959773789</v>
          </cell>
          <cell r="AQ33">
            <v>0</v>
          </cell>
          <cell r="AR33">
            <v>9</v>
          </cell>
          <cell r="AS33">
            <v>82314.48686379641</v>
          </cell>
          <cell r="AT33">
            <v>46412.181100000002</v>
          </cell>
          <cell r="AV33">
            <v>35902.305763796408</v>
          </cell>
          <cell r="AW33">
            <v>35902.305763796408</v>
          </cell>
          <cell r="AX33">
            <v>0</v>
          </cell>
        </row>
        <row r="34">
          <cell r="A34" t="str">
            <v>200693850A</v>
          </cell>
          <cell r="E34" t="str">
            <v>010</v>
          </cell>
          <cell r="F34" t="str">
            <v>CURAHEALTH OKLAHOMA CITY</v>
          </cell>
          <cell r="G34" t="str">
            <v>OKLAHOMA CITY,OK 75320-</v>
          </cell>
          <cell r="H34" t="str">
            <v>75320</v>
          </cell>
          <cell r="I34" t="str">
            <v>Private</v>
          </cell>
          <cell r="J34" t="str">
            <v>Yes</v>
          </cell>
          <cell r="K34">
            <v>372004</v>
          </cell>
          <cell r="L34">
            <v>42978</v>
          </cell>
          <cell r="M34" t="e">
            <v>#N/A</v>
          </cell>
          <cell r="N34" t="e">
            <v>#N/A</v>
          </cell>
          <cell r="O34">
            <v>0.97559999999999991</v>
          </cell>
          <cell r="P34">
            <v>28</v>
          </cell>
          <cell r="Q34">
            <v>45060.27</v>
          </cell>
          <cell r="R34">
            <v>656.58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5488.2287319999996</v>
          </cell>
          <cell r="AM34">
            <v>7.7561</v>
          </cell>
          <cell r="AN34">
            <v>2.5853666666666668</v>
          </cell>
          <cell r="AO34">
            <v>0</v>
          </cell>
          <cell r="AP34">
            <v>14189.083622755066</v>
          </cell>
          <cell r="AQ34">
            <v>384</v>
          </cell>
          <cell r="AR34">
            <v>3</v>
          </cell>
          <cell r="AS34">
            <v>42567.250868265197</v>
          </cell>
          <cell r="AT34">
            <v>47088.355499999998</v>
          </cell>
          <cell r="AV34">
            <v>-4521.1046317348009</v>
          </cell>
          <cell r="AW34">
            <v>-4521.1046317348009</v>
          </cell>
          <cell r="AX34">
            <v>0</v>
          </cell>
        </row>
        <row r="35">
          <cell r="A35" t="str">
            <v>200693850B</v>
          </cell>
          <cell r="E35" t="str">
            <v>010</v>
          </cell>
          <cell r="F35" t="str">
            <v>CURAHEALTH OKLAHOMA, LLC</v>
          </cell>
          <cell r="G35" t="str">
            <v>OKLAHOMA CITY,OK 73119-</v>
          </cell>
          <cell r="H35" t="str">
            <v>73119</v>
          </cell>
          <cell r="I35" t="str">
            <v>Private</v>
          </cell>
          <cell r="J35" t="str">
            <v>Yes</v>
          </cell>
          <cell r="L35">
            <v>0</v>
          </cell>
          <cell r="M35" t="e">
            <v>#N/A</v>
          </cell>
          <cell r="N35">
            <v>0.8982</v>
          </cell>
          <cell r="O35">
            <v>0.8982</v>
          </cell>
          <cell r="P35">
            <v>94</v>
          </cell>
          <cell r="Q35">
            <v>101090.16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5220.8140540000004</v>
          </cell>
          <cell r="AM35">
            <v>18.5472</v>
          </cell>
          <cell r="AN35">
            <v>3.7094399999999998</v>
          </cell>
          <cell r="AO35">
            <v>0</v>
          </cell>
          <cell r="AP35">
            <v>19366.29648446976</v>
          </cell>
          <cell r="AQ35">
            <v>0</v>
          </cell>
          <cell r="AR35">
            <v>5</v>
          </cell>
          <cell r="AS35">
            <v>96831.482422348796</v>
          </cell>
          <cell r="AT35">
            <v>104122.86480000001</v>
          </cell>
          <cell r="AV35">
            <v>-7291.3823776512145</v>
          </cell>
          <cell r="AW35">
            <v>-7291.3823776512145</v>
          </cell>
          <cell r="AX35">
            <v>0</v>
          </cell>
        </row>
        <row r="36">
          <cell r="A36" t="str">
            <v>100700120A</v>
          </cell>
          <cell r="E36" t="str">
            <v>010</v>
          </cell>
          <cell r="F36" t="str">
            <v>DUNCAN REGIONAL HOSPITAL</v>
          </cell>
          <cell r="G36" t="str">
            <v>DUNCAN,OK 73533-</v>
          </cell>
          <cell r="H36" t="str">
            <v>73533</v>
          </cell>
          <cell r="I36" t="str">
            <v>Private</v>
          </cell>
          <cell r="J36" t="str">
            <v>Yes</v>
          </cell>
          <cell r="K36">
            <v>374023</v>
          </cell>
          <cell r="L36">
            <v>42916</v>
          </cell>
          <cell r="M36" t="e">
            <v>#N/A</v>
          </cell>
          <cell r="N36">
            <v>0.77529999999999999</v>
          </cell>
          <cell r="O36">
            <v>0.77529999999999999</v>
          </cell>
          <cell r="P36">
            <v>2473</v>
          </cell>
          <cell r="Q36">
            <v>2646373.7200000002</v>
          </cell>
          <cell r="R36">
            <v>384843.5</v>
          </cell>
          <cell r="S36">
            <v>0</v>
          </cell>
          <cell r="T36">
            <v>0</v>
          </cell>
          <cell r="U36">
            <v>0</v>
          </cell>
          <cell r="V36">
            <v>1903.31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4796.1982410000001</v>
          </cell>
          <cell r="AM36">
            <v>885.26690000000076</v>
          </cell>
          <cell r="AN36">
            <v>0.81969157407407478</v>
          </cell>
          <cell r="AO36">
            <v>0</v>
          </cell>
          <cell r="AP36">
            <v>3931.4032857365987</v>
          </cell>
          <cell r="AQ36">
            <v>486</v>
          </cell>
          <cell r="AR36">
            <v>1080</v>
          </cell>
          <cell r="AS36">
            <v>4245915.5485955263</v>
          </cell>
          <cell r="AT36">
            <v>3124114.1459000004</v>
          </cell>
          <cell r="AV36">
            <v>1121801.4026955259</v>
          </cell>
          <cell r="AW36">
            <v>-1651940.3173044738</v>
          </cell>
          <cell r="AX36">
            <v>2773741.7199999997</v>
          </cell>
        </row>
        <row r="37">
          <cell r="A37" t="str">
            <v>100699410A</v>
          </cell>
          <cell r="E37" t="str">
            <v>010</v>
          </cell>
          <cell r="F37" t="str">
            <v>GREAT PLAINS REGIONAL MEDICAL CENTER</v>
          </cell>
          <cell r="G37" t="str">
            <v>ELK CITY,OK 73644-5113</v>
          </cell>
          <cell r="H37" t="str">
            <v>73644</v>
          </cell>
          <cell r="I37" t="str">
            <v>Private</v>
          </cell>
          <cell r="J37" t="str">
            <v>Yes</v>
          </cell>
          <cell r="K37">
            <v>370019</v>
          </cell>
          <cell r="L37">
            <v>42916</v>
          </cell>
          <cell r="M37">
            <v>0.77239999999999998</v>
          </cell>
          <cell r="N37">
            <v>0.77239999999999998</v>
          </cell>
          <cell r="O37">
            <v>0.77239999999999998</v>
          </cell>
          <cell r="P37">
            <v>1146</v>
          </cell>
          <cell r="Q37">
            <v>1089816.8799999999</v>
          </cell>
          <cell r="R37">
            <v>188691.08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X37">
            <v>23220</v>
          </cell>
          <cell r="Y37">
            <v>0</v>
          </cell>
          <cell r="Z37">
            <v>125649</v>
          </cell>
          <cell r="AA37">
            <v>366480</v>
          </cell>
          <cell r="AB37">
            <v>0</v>
          </cell>
          <cell r="AC37">
            <v>0</v>
          </cell>
          <cell r="AD37">
            <v>423592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32325</v>
          </cell>
          <cell r="AJ37">
            <v>5686071</v>
          </cell>
          <cell r="AK37">
            <v>997490.18199999991</v>
          </cell>
          <cell r="AL37">
            <v>4786.1788280000001</v>
          </cell>
          <cell r="AM37">
            <v>393.53049999999996</v>
          </cell>
          <cell r="AN37">
            <v>0.77011839530332671</v>
          </cell>
          <cell r="AO37">
            <v>1333.543024064171</v>
          </cell>
          <cell r="AP37">
            <v>5019.4673827182878</v>
          </cell>
          <cell r="AQ37">
            <v>748</v>
          </cell>
          <cell r="AR37">
            <v>511</v>
          </cell>
          <cell r="AS37">
            <v>2564947.832569045</v>
          </cell>
          <cell r="AT37">
            <v>1316863.1987999999</v>
          </cell>
          <cell r="AV37">
            <v>1248084.6337690451</v>
          </cell>
          <cell r="AW37">
            <v>56244.953769044951</v>
          </cell>
          <cell r="AX37">
            <v>1191839.6800000002</v>
          </cell>
        </row>
        <row r="38">
          <cell r="A38" t="str">
            <v>200045700C</v>
          </cell>
          <cell r="B38" t="str">
            <v>200045700D</v>
          </cell>
          <cell r="E38" t="str">
            <v>010</v>
          </cell>
          <cell r="F38" t="str">
            <v>HENRYETTA MEDICAL CENTER</v>
          </cell>
          <cell r="G38" t="str">
            <v>HENRYETTA,OK 74437-6908</v>
          </cell>
          <cell r="H38" t="str">
            <v>74437</v>
          </cell>
          <cell r="I38" t="str">
            <v>Private</v>
          </cell>
          <cell r="J38" t="str">
            <v>Yes</v>
          </cell>
          <cell r="K38">
            <v>370183</v>
          </cell>
          <cell r="L38">
            <v>43069</v>
          </cell>
          <cell r="M38">
            <v>0.83299999999999996</v>
          </cell>
          <cell r="N38">
            <v>0.83299999999999996</v>
          </cell>
          <cell r="O38">
            <v>0.83299999999999996</v>
          </cell>
          <cell r="P38">
            <v>770</v>
          </cell>
          <cell r="Q38">
            <v>317343.32</v>
          </cell>
          <cell r="R38">
            <v>4471.1000000000004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Z38">
            <v>14923</v>
          </cell>
          <cell r="AA38">
            <v>102774</v>
          </cell>
          <cell r="AB38">
            <v>0</v>
          </cell>
          <cell r="AC38">
            <v>0</v>
          </cell>
          <cell r="AD38">
            <v>80002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24060</v>
          </cell>
          <cell r="AJ38">
            <v>1124328</v>
          </cell>
          <cell r="AK38">
            <v>227746.49299999999</v>
          </cell>
          <cell r="AL38">
            <v>4995.550009999999</v>
          </cell>
          <cell r="AM38">
            <v>111.87900000000002</v>
          </cell>
          <cell r="AN38">
            <v>0.97286086956521756</v>
          </cell>
          <cell r="AO38">
            <v>1021.2847219730941</v>
          </cell>
          <cell r="AP38">
            <v>5881.2598486582237</v>
          </cell>
          <cell r="AQ38">
            <v>223</v>
          </cell>
          <cell r="AR38">
            <v>115</v>
          </cell>
          <cell r="AS38">
            <v>676344.88259569579</v>
          </cell>
          <cell r="AT38">
            <v>331468.85259999998</v>
          </cell>
          <cell r="AV38">
            <v>344876.0299956958</v>
          </cell>
          <cell r="AW38">
            <v>112202.94999569579</v>
          </cell>
          <cell r="AX38">
            <v>232673.08000000002</v>
          </cell>
        </row>
        <row r="39">
          <cell r="A39" t="str">
            <v>200435950A</v>
          </cell>
          <cell r="B39" t="str">
            <v>200435950B</v>
          </cell>
          <cell r="E39" t="str">
            <v>010</v>
          </cell>
          <cell r="F39" t="str">
            <v>HILLCREST HOSPITAL CLAREMORE</v>
          </cell>
          <cell r="G39" t="str">
            <v>CLAREMORE,OK 74017-3058</v>
          </cell>
          <cell r="H39" t="str">
            <v>74017</v>
          </cell>
          <cell r="I39" t="str">
            <v>Private</v>
          </cell>
          <cell r="J39" t="str">
            <v>Yes</v>
          </cell>
          <cell r="K39">
            <v>370039</v>
          </cell>
          <cell r="L39">
            <v>43039</v>
          </cell>
          <cell r="M39">
            <v>0.83299999999999996</v>
          </cell>
          <cell r="N39">
            <v>0.83299999999999996</v>
          </cell>
          <cell r="O39">
            <v>0.83299999999999996</v>
          </cell>
          <cell r="P39">
            <v>2876</v>
          </cell>
          <cell r="Q39">
            <v>2314601.0100000002</v>
          </cell>
          <cell r="R39">
            <v>268572.51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X39">
            <v>15046</v>
          </cell>
          <cell r="Y39">
            <v>0</v>
          </cell>
          <cell r="Z39">
            <v>133132</v>
          </cell>
          <cell r="AA39">
            <v>472228</v>
          </cell>
          <cell r="AB39">
            <v>0</v>
          </cell>
          <cell r="AC39">
            <v>0</v>
          </cell>
          <cell r="AD39">
            <v>357094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83896</v>
          </cell>
          <cell r="AJ39">
            <v>5058146</v>
          </cell>
          <cell r="AK39">
            <v>1090053.6919999998</v>
          </cell>
          <cell r="AL39">
            <v>4995.550009999999</v>
          </cell>
          <cell r="AM39">
            <v>925.43069999999841</v>
          </cell>
          <cell r="AN39">
            <v>0.73156577075098683</v>
          </cell>
          <cell r="AO39">
            <v>1388.6034292993629</v>
          </cell>
          <cell r="AP39">
            <v>5043.1768226901122</v>
          </cell>
          <cell r="AQ39">
            <v>785</v>
          </cell>
          <cell r="AR39">
            <v>1265</v>
          </cell>
          <cell r="AS39">
            <v>6379618.6807029918</v>
          </cell>
          <cell r="AT39">
            <v>2660668.7256000005</v>
          </cell>
          <cell r="AV39">
            <v>3718949.9551029913</v>
          </cell>
          <cell r="AW39">
            <v>1218681.6251029912</v>
          </cell>
          <cell r="AX39">
            <v>2500268.33</v>
          </cell>
        </row>
        <row r="40">
          <cell r="A40" t="str">
            <v>200044190A</v>
          </cell>
          <cell r="B40" t="str">
            <v>200044190D</v>
          </cell>
          <cell r="E40" t="str">
            <v>010</v>
          </cell>
          <cell r="F40" t="str">
            <v>HILLCREST HOSPITAL CUSHING</v>
          </cell>
          <cell r="G40" t="str">
            <v>CUSHING,OK 74023-</v>
          </cell>
          <cell r="H40" t="str">
            <v>74023</v>
          </cell>
          <cell r="I40" t="str">
            <v>Private</v>
          </cell>
          <cell r="J40" t="str">
            <v>Yes</v>
          </cell>
          <cell r="K40">
            <v>370099</v>
          </cell>
          <cell r="L40">
            <v>43069</v>
          </cell>
          <cell r="M40">
            <v>0.8849999999999999</v>
          </cell>
          <cell r="N40">
            <v>0.8849999999999999</v>
          </cell>
          <cell r="O40">
            <v>0.8849999999999999</v>
          </cell>
          <cell r="P40">
            <v>1226</v>
          </cell>
          <cell r="Q40">
            <v>723266.11</v>
          </cell>
          <cell r="R40">
            <v>30411.66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X40">
            <v>2392</v>
          </cell>
          <cell r="Y40">
            <v>0</v>
          </cell>
          <cell r="Z40">
            <v>75516</v>
          </cell>
          <cell r="AA40">
            <v>226681</v>
          </cell>
          <cell r="AB40">
            <v>0</v>
          </cell>
          <cell r="AC40">
            <v>2142069</v>
          </cell>
          <cell r="AD40">
            <v>214493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67137</v>
          </cell>
          <cell r="AJ40">
            <v>2537759</v>
          </cell>
          <cell r="AK40">
            <v>602046.91299999994</v>
          </cell>
          <cell r="AL40">
            <v>5175.2084500000001</v>
          </cell>
          <cell r="AM40">
            <v>234.55750000000006</v>
          </cell>
          <cell r="AN40">
            <v>0.80881896551724164</v>
          </cell>
          <cell r="AO40">
            <v>1110.7876623616235</v>
          </cell>
          <cell r="AP40">
            <v>5296.5944072267102</v>
          </cell>
          <cell r="AQ40">
            <v>542</v>
          </cell>
          <cell r="AR40">
            <v>290</v>
          </cell>
          <cell r="AS40">
            <v>1536012.378095746</v>
          </cell>
          <cell r="AT40">
            <v>776288.10310000007</v>
          </cell>
          <cell r="AV40">
            <v>759724.27499574597</v>
          </cell>
          <cell r="AW40">
            <v>-216863.61500425404</v>
          </cell>
          <cell r="AX40">
            <v>976587.89</v>
          </cell>
        </row>
        <row r="41">
          <cell r="A41" t="str">
            <v>200735850A</v>
          </cell>
          <cell r="E41" t="str">
            <v>010</v>
          </cell>
          <cell r="F41" t="str">
            <v>HILLCREST HOSPITAL PRYOR</v>
          </cell>
          <cell r="G41" t="str">
            <v>PRYOR,OK 74361-</v>
          </cell>
          <cell r="H41" t="str">
            <v>74361</v>
          </cell>
          <cell r="I41" t="str">
            <v>Private</v>
          </cell>
          <cell r="J41" t="str">
            <v>Yes</v>
          </cell>
          <cell r="K41">
            <v>370015</v>
          </cell>
          <cell r="L41">
            <v>42460</v>
          </cell>
          <cell r="M41">
            <v>0.83299999999999996</v>
          </cell>
          <cell r="N41">
            <v>0.83299999999999996</v>
          </cell>
          <cell r="O41">
            <v>0.83299999999999996</v>
          </cell>
          <cell r="P41">
            <v>128</v>
          </cell>
          <cell r="Q41">
            <v>237289.51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X41">
            <v>12117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1652562</v>
          </cell>
          <cell r="AD41">
            <v>122871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28931</v>
          </cell>
          <cell r="AJ41">
            <v>1519423</v>
          </cell>
          <cell r="AK41">
            <v>305078.56599999999</v>
          </cell>
          <cell r="AL41">
            <v>4995.550009999999</v>
          </cell>
          <cell r="AM41">
            <v>58.2605</v>
          </cell>
          <cell r="AN41">
            <v>1.0788981481481481</v>
          </cell>
          <cell r="AO41">
            <v>974.69190415335459</v>
          </cell>
          <cell r="AP41">
            <v>6364.3815589238166</v>
          </cell>
          <cell r="AQ41">
            <v>313</v>
          </cell>
          <cell r="AR41">
            <v>54</v>
          </cell>
          <cell r="AS41">
            <v>343676.60418188607</v>
          </cell>
          <cell r="AT41">
            <v>244408.19530000002</v>
          </cell>
          <cell r="AV41">
            <v>99268.408881886047</v>
          </cell>
          <cell r="AW41">
            <v>-67061.521118113946</v>
          </cell>
          <cell r="AX41">
            <v>166329.93</v>
          </cell>
        </row>
        <row r="42">
          <cell r="A42" t="str">
            <v>200044210A</v>
          </cell>
          <cell r="B42" t="str">
            <v>200044210B</v>
          </cell>
          <cell r="E42" t="str">
            <v>010</v>
          </cell>
          <cell r="F42" t="str">
            <v>HILLCREST MEDICAL CENTER</v>
          </cell>
          <cell r="G42" t="str">
            <v>TULSA,OK 74104-4012</v>
          </cell>
          <cell r="H42" t="str">
            <v>74104</v>
          </cell>
          <cell r="I42" t="str">
            <v>Private</v>
          </cell>
          <cell r="J42" t="str">
            <v>Yes</v>
          </cell>
          <cell r="K42">
            <v>370001</v>
          </cell>
          <cell r="L42">
            <v>42916</v>
          </cell>
          <cell r="M42">
            <v>0.8849999999999999</v>
          </cell>
          <cell r="N42">
            <v>0.8849999999999999</v>
          </cell>
          <cell r="O42">
            <v>0.8849999999999999</v>
          </cell>
          <cell r="P42">
            <v>35276</v>
          </cell>
          <cell r="Q42">
            <v>34911636.900000006</v>
          </cell>
          <cell r="R42">
            <v>1539575.94</v>
          </cell>
          <cell r="S42">
            <v>377643</v>
          </cell>
          <cell r="T42">
            <v>0</v>
          </cell>
          <cell r="U42">
            <v>0</v>
          </cell>
          <cell r="V42">
            <v>5831.5500000000011</v>
          </cell>
          <cell r="X42">
            <v>3220409</v>
          </cell>
          <cell r="Y42">
            <v>4928271</v>
          </cell>
          <cell r="Z42">
            <v>3775428</v>
          </cell>
          <cell r="AA42">
            <v>8869759</v>
          </cell>
          <cell r="AB42">
            <v>0</v>
          </cell>
          <cell r="AC42">
            <v>0</v>
          </cell>
          <cell r="AD42">
            <v>7275356</v>
          </cell>
          <cell r="AE42">
            <v>1899292</v>
          </cell>
          <cell r="AF42">
            <v>0</v>
          </cell>
          <cell r="AG42">
            <v>182915</v>
          </cell>
          <cell r="AH42">
            <v>1287</v>
          </cell>
          <cell r="AI42">
            <v>904188</v>
          </cell>
          <cell r="AJ42">
            <v>95113308</v>
          </cell>
          <cell r="AK42">
            <v>31895441.434999999</v>
          </cell>
          <cell r="AL42">
            <v>5175.2084500000001</v>
          </cell>
          <cell r="AM42">
            <v>10017.172719999853</v>
          </cell>
          <cell r="AN42">
            <v>1.2527729764882258</v>
          </cell>
          <cell r="AO42">
            <v>4194.0093931623933</v>
          </cell>
          <cell r="AP42">
            <v>10677.370687015911</v>
          </cell>
          <cell r="AQ42">
            <v>7605</v>
          </cell>
          <cell r="AR42">
            <v>7996</v>
          </cell>
          <cell r="AS42">
            <v>85376256.013379231</v>
          </cell>
          <cell r="AT42">
            <v>37939728.011700004</v>
          </cell>
          <cell r="AV42">
            <v>47436528.001679227</v>
          </cell>
          <cell r="AW42">
            <v>16073322.971679226</v>
          </cell>
          <cell r="AX42">
            <v>31363205.030000001</v>
          </cell>
        </row>
        <row r="43">
          <cell r="A43" t="str">
            <v>100806400C</v>
          </cell>
          <cell r="B43" t="str">
            <v>100699370A</v>
          </cell>
          <cell r="C43" t="str">
            <v>100699370E</v>
          </cell>
          <cell r="E43" t="str">
            <v>010</v>
          </cell>
          <cell r="F43" t="str">
            <v>INTEGRIS BAPTIST MEDICAL C</v>
          </cell>
          <cell r="G43" t="str">
            <v>OKLAHOMA CITY,OK 73112-</v>
          </cell>
          <cell r="H43" t="str">
            <v>73112</v>
          </cell>
          <cell r="I43" t="str">
            <v>Private</v>
          </cell>
          <cell r="J43" t="str">
            <v>Yes</v>
          </cell>
          <cell r="K43">
            <v>370028</v>
          </cell>
          <cell r="L43">
            <v>42916</v>
          </cell>
          <cell r="M43">
            <v>0.8982</v>
          </cell>
          <cell r="N43">
            <v>0.8982</v>
          </cell>
          <cell r="O43">
            <v>0.8982</v>
          </cell>
          <cell r="P43">
            <v>33357</v>
          </cell>
          <cell r="Q43">
            <v>36048478.5</v>
          </cell>
          <cell r="R43">
            <v>3992531.08</v>
          </cell>
          <cell r="S43">
            <v>463850</v>
          </cell>
          <cell r="T43">
            <v>0</v>
          </cell>
          <cell r="U43">
            <v>128823.63</v>
          </cell>
          <cell r="V43">
            <v>3806.62</v>
          </cell>
          <cell r="X43">
            <v>7749505</v>
          </cell>
          <cell r="Y43">
            <v>4157011</v>
          </cell>
          <cell r="Z43">
            <v>2740943</v>
          </cell>
          <cell r="AA43">
            <v>11606424</v>
          </cell>
          <cell r="AB43">
            <v>0</v>
          </cell>
          <cell r="AC43">
            <v>0</v>
          </cell>
          <cell r="AD43">
            <v>9531213</v>
          </cell>
          <cell r="AE43">
            <v>883826</v>
          </cell>
          <cell r="AF43">
            <v>10737651</v>
          </cell>
          <cell r="AG43">
            <v>7691</v>
          </cell>
          <cell r="AH43">
            <v>34064</v>
          </cell>
          <cell r="AI43">
            <v>648006</v>
          </cell>
          <cell r="AJ43">
            <v>131281209</v>
          </cell>
          <cell r="AK43">
            <v>49394935.017999999</v>
          </cell>
          <cell r="AL43">
            <v>5220.8140540000004</v>
          </cell>
          <cell r="AM43">
            <v>8542.4685799999825</v>
          </cell>
          <cell r="AN43">
            <v>1.2767102944253448</v>
          </cell>
          <cell r="AO43">
            <v>5115.9953410668049</v>
          </cell>
          <cell r="AP43">
            <v>11781.462389089123</v>
          </cell>
          <cell r="AQ43">
            <v>9655</v>
          </cell>
          <cell r="AR43">
            <v>6691</v>
          </cell>
          <cell r="AS43">
            <v>78829764.845395327</v>
          </cell>
          <cell r="AT43">
            <v>41856614.524899997</v>
          </cell>
          <cell r="AV43">
            <v>36973150.32049533</v>
          </cell>
          <cell r="AW43">
            <v>-1634388.4795046672</v>
          </cell>
          <cell r="AX43">
            <v>38607538.799999997</v>
          </cell>
        </row>
        <row r="44">
          <cell r="A44" t="str">
            <v>100699500A</v>
          </cell>
          <cell r="B44" t="str">
            <v>200285100D</v>
          </cell>
          <cell r="E44" t="str">
            <v>010</v>
          </cell>
          <cell r="F44" t="str">
            <v>INTEGRIS BASS MEM BAP</v>
          </cell>
          <cell r="G44" t="str">
            <v>ENID,OK 73701-</v>
          </cell>
          <cell r="H44" t="str">
            <v>73701</v>
          </cell>
          <cell r="I44" t="str">
            <v>Private</v>
          </cell>
          <cell r="J44" t="str">
            <v>Yes</v>
          </cell>
          <cell r="K44">
            <v>370016</v>
          </cell>
          <cell r="L44">
            <v>42916</v>
          </cell>
          <cell r="M44">
            <v>0.90489999999999993</v>
          </cell>
          <cell r="N44">
            <v>0.90489999999999993</v>
          </cell>
          <cell r="O44">
            <v>0.90489999999999993</v>
          </cell>
          <cell r="P44">
            <v>3320</v>
          </cell>
          <cell r="Q44">
            <v>2820980.2</v>
          </cell>
          <cell r="R44">
            <v>469889.28000000003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X44">
            <v>236648</v>
          </cell>
          <cell r="Y44">
            <v>0</v>
          </cell>
          <cell r="Z44">
            <v>479226</v>
          </cell>
          <cell r="AA44">
            <v>3086946</v>
          </cell>
          <cell r="AB44">
            <v>0</v>
          </cell>
          <cell r="AC44">
            <v>0</v>
          </cell>
          <cell r="AD44">
            <v>957033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118765</v>
          </cell>
          <cell r="AJ44">
            <v>14781658</v>
          </cell>
          <cell r="AK44">
            <v>5010340.6859999998</v>
          </cell>
          <cell r="AL44">
            <v>5243.962352999999</v>
          </cell>
          <cell r="AM44">
            <v>979.75720000000263</v>
          </cell>
          <cell r="AN44">
            <v>0.75019693721286573</v>
          </cell>
          <cell r="AO44">
            <v>3750.2550044910176</v>
          </cell>
          <cell r="AP44">
            <v>7684.2595005711901</v>
          </cell>
          <cell r="AQ44">
            <v>1336</v>
          </cell>
          <cell r="AR44">
            <v>1306</v>
          </cell>
          <cell r="AS44">
            <v>10035642.907745974</v>
          </cell>
          <cell r="AT44">
            <v>3389595.5644000005</v>
          </cell>
          <cell r="AV44">
            <v>6646047.3433459736</v>
          </cell>
          <cell r="AW44">
            <v>-41384.446654026397</v>
          </cell>
          <cell r="AX44">
            <v>6687431.79</v>
          </cell>
        </row>
        <row r="45">
          <cell r="A45" t="str">
            <v>100700610A</v>
          </cell>
          <cell r="E45" t="str">
            <v>010</v>
          </cell>
          <cell r="F45" t="str">
            <v>INTEGRIS CANADIAN VALLEY HOSPITAL</v>
          </cell>
          <cell r="G45" t="str">
            <v>YUKON,OK 73099-</v>
          </cell>
          <cell r="H45" t="str">
            <v>73099</v>
          </cell>
          <cell r="I45" t="str">
            <v>Private</v>
          </cell>
          <cell r="J45" t="str">
            <v>Yes</v>
          </cell>
          <cell r="K45">
            <v>370211</v>
          </cell>
          <cell r="L45">
            <v>42916</v>
          </cell>
          <cell r="M45">
            <v>0.8982</v>
          </cell>
          <cell r="N45">
            <v>0.8982</v>
          </cell>
          <cell r="O45">
            <v>0.8982</v>
          </cell>
          <cell r="P45">
            <v>2800</v>
          </cell>
          <cell r="Q45">
            <v>2344679.2599999998</v>
          </cell>
          <cell r="R45">
            <v>353002.79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X45">
            <v>58301</v>
          </cell>
          <cell r="Y45">
            <v>0</v>
          </cell>
          <cell r="Z45">
            <v>201001</v>
          </cell>
          <cell r="AA45">
            <v>541835</v>
          </cell>
          <cell r="AB45">
            <v>0</v>
          </cell>
          <cell r="AC45">
            <v>0</v>
          </cell>
          <cell r="AD45">
            <v>580357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82796</v>
          </cell>
          <cell r="AJ45">
            <v>7501152</v>
          </cell>
          <cell r="AK45">
            <v>1503825.8299999998</v>
          </cell>
          <cell r="AL45">
            <v>5220.8140540000004</v>
          </cell>
          <cell r="AM45">
            <v>841.88679999999897</v>
          </cell>
          <cell r="AN45">
            <v>0.78097105751391371</v>
          </cell>
          <cell r="AO45">
            <v>1674.6390089086858</v>
          </cell>
          <cell r="AP45">
            <v>5751.9436817445694</v>
          </cell>
          <cell r="AQ45">
            <v>898</v>
          </cell>
          <cell r="AR45">
            <v>1078</v>
          </cell>
          <cell r="AS45">
            <v>6200595.2889206456</v>
          </cell>
          <cell r="AT45">
            <v>2778612.5115</v>
          </cell>
          <cell r="AV45">
            <v>3421982.7774206456</v>
          </cell>
          <cell r="AW45">
            <v>1034531.7774206456</v>
          </cell>
          <cell r="AX45">
            <v>2387451</v>
          </cell>
        </row>
        <row r="46">
          <cell r="A46" t="str">
            <v>100699700A</v>
          </cell>
          <cell r="E46" t="str">
            <v>010</v>
          </cell>
          <cell r="F46" t="str">
            <v>INTEGRIS GROVE HOSPITAL</v>
          </cell>
          <cell r="G46" t="str">
            <v>GROVE,OK 74344-5304</v>
          </cell>
          <cell r="H46" t="str">
            <v>74344</v>
          </cell>
          <cell r="I46" t="str">
            <v>Private</v>
          </cell>
          <cell r="J46" t="str">
            <v>Yes</v>
          </cell>
          <cell r="K46">
            <v>370113</v>
          </cell>
          <cell r="L46">
            <v>42916</v>
          </cell>
          <cell r="M46">
            <v>0.8619</v>
          </cell>
          <cell r="N46">
            <v>0.8619</v>
          </cell>
          <cell r="O46">
            <v>0.8619</v>
          </cell>
          <cell r="P46">
            <v>1233</v>
          </cell>
          <cell r="Q46">
            <v>1552701.31</v>
          </cell>
          <cell r="R46">
            <v>100760.31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X46">
            <v>120127</v>
          </cell>
          <cell r="Y46">
            <v>0</v>
          </cell>
          <cell r="Z46">
            <v>181388</v>
          </cell>
          <cell r="AA46">
            <v>381577</v>
          </cell>
          <cell r="AB46">
            <v>0</v>
          </cell>
          <cell r="AC46">
            <v>5856822</v>
          </cell>
          <cell r="AD46">
            <v>517995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64297</v>
          </cell>
          <cell r="AJ46">
            <v>6729340</v>
          </cell>
          <cell r="AK46">
            <v>1299549.3679999998</v>
          </cell>
          <cell r="AL46">
            <v>5095.3986430000004</v>
          </cell>
          <cell r="AM46">
            <v>482.2226999999998</v>
          </cell>
          <cell r="AN46">
            <v>0.79838195364238373</v>
          </cell>
          <cell r="AO46">
            <v>1507.5978747099766</v>
          </cell>
          <cell r="AP46">
            <v>5575.6721978950682</v>
          </cell>
          <cell r="AQ46">
            <v>862</v>
          </cell>
          <cell r="AR46">
            <v>604</v>
          </cell>
          <cell r="AS46">
            <v>3367706.0075286212</v>
          </cell>
          <cell r="AT46">
            <v>1703065.4686000003</v>
          </cell>
          <cell r="AV46">
            <v>1664640.538928621</v>
          </cell>
          <cell r="AW46">
            <v>151114.6989286209</v>
          </cell>
          <cell r="AX46">
            <v>1513525.84</v>
          </cell>
        </row>
        <row r="47">
          <cell r="A47" t="str">
            <v>200405550A</v>
          </cell>
          <cell r="E47" t="str">
            <v>010</v>
          </cell>
          <cell r="F47" t="str">
            <v>INTEGRIS HEALTH EDMOND, INC.</v>
          </cell>
          <cell r="G47" t="str">
            <v>EDMOND,OK 73034-8864</v>
          </cell>
          <cell r="H47" t="str">
            <v>73034</v>
          </cell>
          <cell r="I47" t="str">
            <v>Private</v>
          </cell>
          <cell r="J47" t="str">
            <v>Yes</v>
          </cell>
          <cell r="K47">
            <v>370236</v>
          </cell>
          <cell r="L47">
            <v>42916</v>
          </cell>
          <cell r="M47">
            <v>0.8982</v>
          </cell>
          <cell r="N47">
            <v>0.8982</v>
          </cell>
          <cell r="O47">
            <v>0.8982</v>
          </cell>
          <cell r="P47">
            <v>1419</v>
          </cell>
          <cell r="Q47">
            <v>1459153.36</v>
          </cell>
          <cell r="R47">
            <v>236034.21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X47">
            <v>83857</v>
          </cell>
          <cell r="Y47">
            <v>0</v>
          </cell>
          <cell r="Z47">
            <v>92810</v>
          </cell>
          <cell r="AA47">
            <v>124120</v>
          </cell>
          <cell r="AB47">
            <v>0</v>
          </cell>
          <cell r="AC47">
            <v>0</v>
          </cell>
          <cell r="AD47">
            <v>626221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64356</v>
          </cell>
          <cell r="AJ47">
            <v>7755443</v>
          </cell>
          <cell r="AK47">
            <v>1018130.8279999999</v>
          </cell>
          <cell r="AL47">
            <v>5220.8140540000004</v>
          </cell>
          <cell r="AM47">
            <v>479.26010000000019</v>
          </cell>
          <cell r="AN47">
            <v>0.85277597864768717</v>
          </cell>
          <cell r="AO47">
            <v>1068.3429464847848</v>
          </cell>
          <cell r="AP47">
            <v>5520.5277607222342</v>
          </cell>
          <cell r="AQ47">
            <v>953</v>
          </cell>
          <cell r="AR47">
            <v>562</v>
          </cell>
          <cell r="AS47">
            <v>3102536.6015258958</v>
          </cell>
          <cell r="AT47">
            <v>1746043.1971000002</v>
          </cell>
          <cell r="AV47">
            <v>1356493.4044258955</v>
          </cell>
          <cell r="AW47">
            <v>179525.50442589563</v>
          </cell>
          <cell r="AX47">
            <v>1176967.8999999999</v>
          </cell>
        </row>
        <row r="48">
          <cell r="A48" t="str">
            <v>100699440A</v>
          </cell>
          <cell r="B48" t="str">
            <v>100699440N</v>
          </cell>
          <cell r="E48" t="str">
            <v>010</v>
          </cell>
          <cell r="F48" t="str">
            <v>INTEGRIS MIAMI HOSPITAL</v>
          </cell>
          <cell r="G48" t="str">
            <v>MIAMI,OK 74354-</v>
          </cell>
          <cell r="H48" t="str">
            <v>74354</v>
          </cell>
          <cell r="I48" t="str">
            <v>Private</v>
          </cell>
          <cell r="J48" t="str">
            <v>Yes</v>
          </cell>
          <cell r="K48">
            <v>370004</v>
          </cell>
          <cell r="L48">
            <v>42916</v>
          </cell>
          <cell r="M48">
            <v>0.77719999999999989</v>
          </cell>
          <cell r="N48">
            <v>0.77719999999999989</v>
          </cell>
          <cell r="O48">
            <v>0.77719999999999989</v>
          </cell>
          <cell r="P48">
            <v>1560</v>
          </cell>
          <cell r="Q48">
            <v>1534285.91</v>
          </cell>
          <cell r="R48">
            <v>181128.69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X48">
            <v>27464</v>
          </cell>
          <cell r="Y48">
            <v>0</v>
          </cell>
          <cell r="Z48">
            <v>140641</v>
          </cell>
          <cell r="AA48">
            <v>383951</v>
          </cell>
          <cell r="AB48">
            <v>0</v>
          </cell>
          <cell r="AC48">
            <v>5128055</v>
          </cell>
          <cell r="AD48">
            <v>377195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54062</v>
          </cell>
          <cell r="AJ48">
            <v>5240112</v>
          </cell>
          <cell r="AK48">
            <v>1009862.4509999999</v>
          </cell>
          <cell r="AL48">
            <v>4802.7626839999994</v>
          </cell>
          <cell r="AM48">
            <v>514.0395000000002</v>
          </cell>
          <cell r="AN48">
            <v>0.88322938144329932</v>
          </cell>
          <cell r="AO48">
            <v>1311.5096766233764</v>
          </cell>
          <cell r="AP48">
            <v>5553.4507912316558</v>
          </cell>
          <cell r="AQ48">
            <v>770</v>
          </cell>
          <cell r="AR48">
            <v>582</v>
          </cell>
          <cell r="AS48">
            <v>3232108.3604968237</v>
          </cell>
          <cell r="AT48">
            <v>1766877.0379999999</v>
          </cell>
          <cell r="AV48">
            <v>1465231.3224968237</v>
          </cell>
          <cell r="AW48">
            <v>-206651.58750317642</v>
          </cell>
          <cell r="AX48">
            <v>1671882.9100000001</v>
          </cell>
        </row>
        <row r="49">
          <cell r="A49" t="str">
            <v>100700200A</v>
          </cell>
          <cell r="B49" t="str">
            <v>100700200R</v>
          </cell>
          <cell r="E49" t="str">
            <v>010</v>
          </cell>
          <cell r="F49" t="str">
            <v>INTEGRIS SOUTHWEST MEDICAL</v>
          </cell>
          <cell r="G49" t="str">
            <v>OKLAHOMA CITY,OK 73109-3413</v>
          </cell>
          <cell r="H49" t="str">
            <v>73109</v>
          </cell>
          <cell r="I49" t="str">
            <v>Private</v>
          </cell>
          <cell r="J49" t="str">
            <v>Yes</v>
          </cell>
          <cell r="K49">
            <v>370106</v>
          </cell>
          <cell r="L49">
            <v>42916</v>
          </cell>
          <cell r="M49">
            <v>0.8982</v>
          </cell>
          <cell r="N49">
            <v>0.8982</v>
          </cell>
          <cell r="O49">
            <v>0.8982</v>
          </cell>
          <cell r="P49">
            <v>13566</v>
          </cell>
          <cell r="Q49">
            <v>13309009.039999999</v>
          </cell>
          <cell r="R49">
            <v>639757.04</v>
          </cell>
          <cell r="S49">
            <v>51092</v>
          </cell>
          <cell r="T49">
            <v>0</v>
          </cell>
          <cell r="U49">
            <v>0</v>
          </cell>
          <cell r="V49">
            <v>3452.2599999999998</v>
          </cell>
          <cell r="X49">
            <v>976862</v>
          </cell>
          <cell r="Y49">
            <v>2101452</v>
          </cell>
          <cell r="Z49">
            <v>1120105</v>
          </cell>
          <cell r="AA49">
            <v>2190806</v>
          </cell>
          <cell r="AB49">
            <v>0</v>
          </cell>
          <cell r="AC49">
            <v>0</v>
          </cell>
          <cell r="AD49">
            <v>2865703</v>
          </cell>
          <cell r="AE49">
            <v>878614</v>
          </cell>
          <cell r="AF49">
            <v>0</v>
          </cell>
          <cell r="AG49">
            <v>0</v>
          </cell>
          <cell r="AH49">
            <v>0</v>
          </cell>
          <cell r="AI49">
            <v>302357</v>
          </cell>
          <cell r="AJ49">
            <v>37655243</v>
          </cell>
          <cell r="AK49">
            <v>10717668.272999998</v>
          </cell>
          <cell r="AL49">
            <v>5220.8140540000004</v>
          </cell>
          <cell r="AM49">
            <v>3479.4977000000172</v>
          </cell>
          <cell r="AN49">
            <v>1.1487281941234788</v>
          </cell>
          <cell r="AO49">
            <v>2934.7393956736032</v>
          </cell>
          <cell r="AP49">
            <v>8932.0356957795011</v>
          </cell>
          <cell r="AQ49">
            <v>3652</v>
          </cell>
          <cell r="AR49">
            <v>3029</v>
          </cell>
          <cell r="AS49">
            <v>27055136.122516111</v>
          </cell>
          <cell r="AT49">
            <v>14423409.650199998</v>
          </cell>
          <cell r="AV49">
            <v>12631726.472316112</v>
          </cell>
          <cell r="AW49">
            <v>1109851.6623161137</v>
          </cell>
          <cell r="AX49">
            <v>11521874.809999999</v>
          </cell>
        </row>
        <row r="50">
          <cell r="A50" t="str">
            <v>100699490A</v>
          </cell>
          <cell r="B50" t="str">
            <v>100699490K</v>
          </cell>
          <cell r="C50" t="str">
            <v>100699490J</v>
          </cell>
          <cell r="E50" t="str">
            <v>010</v>
          </cell>
          <cell r="F50" t="str">
            <v>JANE PHILLIPS EP HSP</v>
          </cell>
          <cell r="G50" t="str">
            <v>BARTLESVILLE,OK 74006-</v>
          </cell>
          <cell r="H50" t="str">
            <v>74006</v>
          </cell>
          <cell r="I50" t="str">
            <v>Private</v>
          </cell>
          <cell r="J50" t="str">
            <v>Yes</v>
          </cell>
          <cell r="K50">
            <v>370018</v>
          </cell>
          <cell r="L50">
            <v>43008</v>
          </cell>
          <cell r="M50">
            <v>0.83299999999999996</v>
          </cell>
          <cell r="N50">
            <v>0.83299999999999996</v>
          </cell>
          <cell r="O50">
            <v>0.83299999999999996</v>
          </cell>
          <cell r="P50">
            <v>2038</v>
          </cell>
          <cell r="Q50">
            <v>2512703.02</v>
          </cell>
          <cell r="R50">
            <v>250411.12</v>
          </cell>
          <cell r="S50">
            <v>4003</v>
          </cell>
          <cell r="T50">
            <v>0</v>
          </cell>
          <cell r="U50">
            <v>0</v>
          </cell>
          <cell r="V50">
            <v>0</v>
          </cell>
          <cell r="X50">
            <v>499356</v>
          </cell>
          <cell r="Y50">
            <v>440195</v>
          </cell>
          <cell r="Z50">
            <v>197933</v>
          </cell>
          <cell r="AA50">
            <v>537639</v>
          </cell>
          <cell r="AB50">
            <v>0</v>
          </cell>
          <cell r="AC50">
            <v>20544531</v>
          </cell>
          <cell r="AD50">
            <v>1480336</v>
          </cell>
          <cell r="AE50">
            <v>118430</v>
          </cell>
          <cell r="AF50">
            <v>0</v>
          </cell>
          <cell r="AG50">
            <v>0</v>
          </cell>
          <cell r="AH50">
            <v>0</v>
          </cell>
          <cell r="AI50">
            <v>149732</v>
          </cell>
          <cell r="AJ50">
            <v>19506899</v>
          </cell>
          <cell r="AK50">
            <v>4581706.8309999993</v>
          </cell>
          <cell r="AL50">
            <v>4995.550009999999</v>
          </cell>
          <cell r="AM50">
            <v>709.13639999999964</v>
          </cell>
          <cell r="AN50">
            <v>0.92940550458715554</v>
          </cell>
          <cell r="AO50">
            <v>1953.8195441364603</v>
          </cell>
          <cell r="AP50">
            <v>6596.7112218708799</v>
          </cell>
          <cell r="AQ50">
            <v>2345</v>
          </cell>
          <cell r="AR50">
            <v>763</v>
          </cell>
          <cell r="AS50">
            <v>5033290.6622874811</v>
          </cell>
          <cell r="AT50">
            <v>2850130.6542000002</v>
          </cell>
          <cell r="AV50">
            <v>2183160.0080874809</v>
          </cell>
          <cell r="AW50">
            <v>-412722.61191251921</v>
          </cell>
          <cell r="AX50">
            <v>2595882.62</v>
          </cell>
        </row>
        <row r="51">
          <cell r="A51" t="str">
            <v>100699420A</v>
          </cell>
          <cell r="E51" t="str">
            <v>010</v>
          </cell>
          <cell r="F51" t="str">
            <v>KAY COUNTY OKLAHOMA HOSPITAL</v>
          </cell>
          <cell r="G51" t="str">
            <v>PONCA CITY,OK 74601-</v>
          </cell>
          <cell r="H51" t="str">
            <v>74601</v>
          </cell>
          <cell r="I51" t="str">
            <v>Private</v>
          </cell>
          <cell r="J51" t="str">
            <v>Yes</v>
          </cell>
          <cell r="K51">
            <v>370006</v>
          </cell>
          <cell r="L51">
            <v>42886</v>
          </cell>
          <cell r="M51">
            <v>0.83729999999999993</v>
          </cell>
          <cell r="N51">
            <v>0.83729999999999993</v>
          </cell>
          <cell r="O51">
            <v>0.83729999999999993</v>
          </cell>
          <cell r="P51">
            <v>2410</v>
          </cell>
          <cell r="Q51">
            <v>2404228.25</v>
          </cell>
          <cell r="R51">
            <v>465872.08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16561</v>
          </cell>
          <cell r="Y51">
            <v>0</v>
          </cell>
          <cell r="Z51">
            <v>312862</v>
          </cell>
          <cell r="AA51">
            <v>577369</v>
          </cell>
          <cell r="AB51">
            <v>0</v>
          </cell>
          <cell r="AC51">
            <v>0</v>
          </cell>
          <cell r="AD51">
            <v>565781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66296</v>
          </cell>
          <cell r="AJ51">
            <v>8013252</v>
          </cell>
          <cell r="AK51">
            <v>1580418.4629999998</v>
          </cell>
          <cell r="AL51">
            <v>5010.4063809999989</v>
          </cell>
          <cell r="AM51">
            <v>890.66699999999855</v>
          </cell>
          <cell r="AN51">
            <v>0.90607019328585814</v>
          </cell>
          <cell r="AO51">
            <v>1464.7066385542166</v>
          </cell>
          <cell r="AP51">
            <v>6004.4865166275822</v>
          </cell>
          <cell r="AQ51">
            <v>1079</v>
          </cell>
          <cell r="AR51">
            <v>983</v>
          </cell>
          <cell r="AS51">
            <v>5902410.2458449136</v>
          </cell>
          <cell r="AT51">
            <v>2956203.3399</v>
          </cell>
          <cell r="AV51">
            <v>2946206.9059449136</v>
          </cell>
          <cell r="AW51">
            <v>178775.68594491389</v>
          </cell>
          <cell r="AX51">
            <v>2767431.2199999997</v>
          </cell>
        </row>
        <row r="52">
          <cell r="A52" t="str">
            <v>100700920A</v>
          </cell>
          <cell r="E52" t="str">
            <v>010</v>
          </cell>
          <cell r="F52" t="str">
            <v>MCCURTAIN MEM HSP</v>
          </cell>
          <cell r="G52" t="str">
            <v>IDABEL,OK 74745-7300</v>
          </cell>
          <cell r="H52" t="str">
            <v>74745</v>
          </cell>
          <cell r="I52" t="str">
            <v>Private</v>
          </cell>
          <cell r="J52" t="str">
            <v>Yes</v>
          </cell>
          <cell r="K52">
            <v>370048</v>
          </cell>
          <cell r="L52">
            <v>42916</v>
          </cell>
          <cell r="M52">
            <v>0.77239999999999998</v>
          </cell>
          <cell r="N52">
            <v>0.77239999999999998</v>
          </cell>
          <cell r="O52">
            <v>0.77239999999999998</v>
          </cell>
          <cell r="P52">
            <v>1234</v>
          </cell>
          <cell r="Q52">
            <v>985709.33</v>
          </cell>
          <cell r="R52">
            <v>68809.53</v>
          </cell>
          <cell r="S52">
            <v>0</v>
          </cell>
          <cell r="T52">
            <v>0</v>
          </cell>
          <cell r="U52">
            <v>0</v>
          </cell>
          <cell r="V52">
            <v>35218.269999999997</v>
          </cell>
          <cell r="X52">
            <v>0</v>
          </cell>
          <cell r="Y52">
            <v>0</v>
          </cell>
          <cell r="Z52">
            <v>57294</v>
          </cell>
          <cell r="AA52">
            <v>336975</v>
          </cell>
          <cell r="AB52">
            <v>0</v>
          </cell>
          <cell r="AC52">
            <v>1836939</v>
          </cell>
          <cell r="AD52">
            <v>150622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66344</v>
          </cell>
          <cell r="AJ52">
            <v>2304052</v>
          </cell>
          <cell r="AK52">
            <v>627738.34499999997</v>
          </cell>
          <cell r="AL52">
            <v>4786.1788280000001</v>
          </cell>
          <cell r="AM52">
            <v>342.3416000000002</v>
          </cell>
          <cell r="AN52">
            <v>0.66863593750000039</v>
          </cell>
          <cell r="AO52">
            <v>1443.0766551724137</v>
          </cell>
          <cell r="AP52">
            <v>4643.2878228748468</v>
          </cell>
          <cell r="AQ52">
            <v>435</v>
          </cell>
          <cell r="AR52">
            <v>512</v>
          </cell>
          <cell r="AS52">
            <v>2377363.3653119216</v>
          </cell>
          <cell r="AT52">
            <v>1122429.2438999999</v>
          </cell>
          <cell r="AV52">
            <v>1254934.1214119217</v>
          </cell>
          <cell r="AW52">
            <v>282768.78141192161</v>
          </cell>
          <cell r="AX52">
            <v>972165.34000000008</v>
          </cell>
        </row>
        <row r="53">
          <cell r="A53" t="str">
            <v>100700030A</v>
          </cell>
          <cell r="B53" t="str">
            <v>100700030I</v>
          </cell>
          <cell r="E53" t="str">
            <v>010</v>
          </cell>
          <cell r="F53" t="str">
            <v>MEMORIAL HOSPITAL</v>
          </cell>
          <cell r="G53" t="str">
            <v>STILWELL,OK 74960-</v>
          </cell>
          <cell r="H53" t="str">
            <v>74960</v>
          </cell>
          <cell r="I53" t="str">
            <v>Private</v>
          </cell>
          <cell r="J53" t="str">
            <v>Yes</v>
          </cell>
          <cell r="K53">
            <v>370178</v>
          </cell>
          <cell r="L53">
            <v>42916</v>
          </cell>
          <cell r="M53">
            <v>0.77239999999999998</v>
          </cell>
          <cell r="N53">
            <v>0.77239999999999998</v>
          </cell>
          <cell r="O53">
            <v>0.77239999999999998</v>
          </cell>
          <cell r="P53">
            <v>1052</v>
          </cell>
          <cell r="Q53">
            <v>992657.05999999994</v>
          </cell>
          <cell r="R53">
            <v>104191.82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X53">
            <v>8934</v>
          </cell>
          <cell r="Y53">
            <v>0</v>
          </cell>
          <cell r="Z53">
            <v>107241</v>
          </cell>
          <cell r="AA53">
            <v>310472</v>
          </cell>
          <cell r="AB53">
            <v>0</v>
          </cell>
          <cell r="AC53">
            <v>0</v>
          </cell>
          <cell r="AD53">
            <v>284453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125748</v>
          </cell>
          <cell r="AJ53">
            <v>4001320</v>
          </cell>
          <cell r="AK53">
            <v>859442.89599999995</v>
          </cell>
          <cell r="AL53">
            <v>4786.1788280000001</v>
          </cell>
          <cell r="AM53">
            <v>301.0086</v>
          </cell>
          <cell r="AN53">
            <v>0.87757609329446062</v>
          </cell>
          <cell r="AO53">
            <v>1055.8266535626535</v>
          </cell>
          <cell r="AP53">
            <v>5256.0627712475534</v>
          </cell>
          <cell r="AQ53">
            <v>814</v>
          </cell>
          <cell r="AR53">
            <v>343</v>
          </cell>
          <cell r="AS53">
            <v>1802829.5305379108</v>
          </cell>
          <cell r="AT53">
            <v>1129754.3463999999</v>
          </cell>
          <cell r="AV53">
            <v>673075.18413791084</v>
          </cell>
          <cell r="AW53">
            <v>-487938.25586208911</v>
          </cell>
          <cell r="AX53">
            <v>1161013.44</v>
          </cell>
        </row>
        <row r="54">
          <cell r="A54" t="str">
            <v>100699390A</v>
          </cell>
          <cell r="E54" t="str">
            <v>010</v>
          </cell>
          <cell r="F54" t="str">
            <v>MERCY HEALTH CENTER</v>
          </cell>
          <cell r="G54" t="str">
            <v>OKLAHOMA CITY,OK 73120-8362</v>
          </cell>
          <cell r="H54" t="str">
            <v>73120</v>
          </cell>
          <cell r="I54" t="str">
            <v>Private</v>
          </cell>
          <cell r="J54" t="str">
            <v>Yes</v>
          </cell>
          <cell r="K54">
            <v>370013</v>
          </cell>
          <cell r="L54">
            <v>42916</v>
          </cell>
          <cell r="M54">
            <v>0.8982</v>
          </cell>
          <cell r="N54">
            <v>0.8982</v>
          </cell>
          <cell r="O54">
            <v>0.8982</v>
          </cell>
          <cell r="P54">
            <v>17410</v>
          </cell>
          <cell r="Q54">
            <v>15251987.199999999</v>
          </cell>
          <cell r="R54">
            <v>3947239.07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X54">
            <v>3866741</v>
          </cell>
          <cell r="Y54">
            <v>0</v>
          </cell>
          <cell r="Z54">
            <v>1232911</v>
          </cell>
          <cell r="AA54">
            <v>2978266</v>
          </cell>
          <cell r="AB54">
            <v>0</v>
          </cell>
          <cell r="AC54">
            <v>0</v>
          </cell>
          <cell r="AD54">
            <v>4814845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392761</v>
          </cell>
          <cell r="AJ54">
            <v>62511068</v>
          </cell>
          <cell r="AK54">
            <v>13644233.147999998</v>
          </cell>
          <cell r="AL54">
            <v>5220.8140540000004</v>
          </cell>
          <cell r="AM54">
            <v>4151.9477000000425</v>
          </cell>
          <cell r="AN54">
            <v>1.16398870199048</v>
          </cell>
          <cell r="AO54">
            <v>2441.2655480407939</v>
          </cell>
          <cell r="AP54">
            <v>8518.2341220899107</v>
          </cell>
          <cell r="AQ54">
            <v>5589</v>
          </cell>
          <cell r="AR54">
            <v>3567</v>
          </cell>
          <cell r="AS54">
            <v>30384541.113494713</v>
          </cell>
          <cell r="AT54">
            <v>19775203.0581</v>
          </cell>
          <cell r="AV54">
            <v>10609338.055394713</v>
          </cell>
          <cell r="AW54">
            <v>-4040291.3746052869</v>
          </cell>
          <cell r="AX54">
            <v>14649629.43</v>
          </cell>
        </row>
        <row r="55">
          <cell r="A55" t="str">
            <v>200509290A</v>
          </cell>
          <cell r="B55" t="str">
            <v>200509290D</v>
          </cell>
          <cell r="C55" t="str">
            <v>200509290E</v>
          </cell>
          <cell r="E55" t="str">
            <v>010</v>
          </cell>
          <cell r="F55" t="str">
            <v>MERCY HOSPITAL ADA, INC.</v>
          </cell>
          <cell r="G55" t="str">
            <v>ADA,OK 74820-4610</v>
          </cell>
          <cell r="H55" t="str">
            <v>74820</v>
          </cell>
          <cell r="I55" t="str">
            <v>Private</v>
          </cell>
          <cell r="J55" t="str">
            <v>Yes</v>
          </cell>
          <cell r="K55">
            <v>370020</v>
          </cell>
          <cell r="L55">
            <v>42916</v>
          </cell>
          <cell r="M55">
            <v>0.8849999999999999</v>
          </cell>
          <cell r="N55">
            <v>0.8849999999999999</v>
          </cell>
          <cell r="O55">
            <v>0.8849999999999999</v>
          </cell>
          <cell r="P55">
            <v>5900</v>
          </cell>
          <cell r="Q55">
            <v>3961510.53</v>
          </cell>
          <cell r="R55">
            <v>334132.55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X55">
            <v>290520</v>
          </cell>
          <cell r="Y55">
            <v>0</v>
          </cell>
          <cell r="Z55">
            <v>371170</v>
          </cell>
          <cell r="AA55">
            <v>681322</v>
          </cell>
          <cell r="AB55">
            <v>0</v>
          </cell>
          <cell r="AC55">
            <v>10569738</v>
          </cell>
          <cell r="AD55">
            <v>828710</v>
          </cell>
          <cell r="AE55">
            <v>0</v>
          </cell>
          <cell r="AF55">
            <v>0</v>
          </cell>
          <cell r="AG55">
            <v>0</v>
          </cell>
          <cell r="AH55">
            <v>14781</v>
          </cell>
          <cell r="AI55">
            <v>207445</v>
          </cell>
          <cell r="AJ55">
            <v>11155828</v>
          </cell>
          <cell r="AK55">
            <v>2458584.5959999999</v>
          </cell>
          <cell r="AL55">
            <v>5175.2084500000001</v>
          </cell>
          <cell r="AM55">
            <v>1232.3425199999999</v>
          </cell>
          <cell r="AN55">
            <v>1.0452438676844784</v>
          </cell>
          <cell r="AO55">
            <v>1935.8933826771654</v>
          </cell>
          <cell r="AP55">
            <v>7345.2482790285603</v>
          </cell>
          <cell r="AQ55">
            <v>1270</v>
          </cell>
          <cell r="AR55">
            <v>1179</v>
          </cell>
          <cell r="AS55">
            <v>8660047.7209746726</v>
          </cell>
          <cell r="AT55">
            <v>4424512.3723999998</v>
          </cell>
          <cell r="AV55">
            <v>4235535.3485746728</v>
          </cell>
          <cell r="AW55">
            <v>478705.11857467284</v>
          </cell>
          <cell r="AX55">
            <v>3756830.23</v>
          </cell>
        </row>
        <row r="56">
          <cell r="A56" t="str">
            <v>100262320C</v>
          </cell>
          <cell r="B56" t="str">
            <v>100262320G</v>
          </cell>
          <cell r="E56" t="str">
            <v>010</v>
          </cell>
          <cell r="F56" t="str">
            <v>MERCY HOSPITAL ARDMORE</v>
          </cell>
          <cell r="G56" t="str">
            <v>ARDMORE,OK 73401-</v>
          </cell>
          <cell r="H56" t="str">
            <v>73401</v>
          </cell>
          <cell r="I56" t="str">
            <v>Private</v>
          </cell>
          <cell r="J56" t="str">
            <v>Yes</v>
          </cell>
          <cell r="K56">
            <v>370047</v>
          </cell>
          <cell r="L56">
            <v>42916</v>
          </cell>
          <cell r="M56">
            <v>0.8849999999999999</v>
          </cell>
          <cell r="N56">
            <v>0.8849999999999999</v>
          </cell>
          <cell r="O56">
            <v>0.8849999999999999</v>
          </cell>
          <cell r="P56">
            <v>4850</v>
          </cell>
          <cell r="Q56">
            <v>6399721.6900000004</v>
          </cell>
          <cell r="R56">
            <v>522288.88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929891</v>
          </cell>
          <cell r="Y56">
            <v>0</v>
          </cell>
          <cell r="Z56">
            <v>634549</v>
          </cell>
          <cell r="AA56">
            <v>1192141</v>
          </cell>
          <cell r="AB56">
            <v>0</v>
          </cell>
          <cell r="AC56">
            <v>30498850</v>
          </cell>
          <cell r="AD56">
            <v>1960990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495036</v>
          </cell>
          <cell r="AJ56">
            <v>26838096</v>
          </cell>
          <cell r="AK56">
            <v>9112941.7469999995</v>
          </cell>
          <cell r="AL56">
            <v>5175.2084500000001</v>
          </cell>
          <cell r="AM56">
            <v>1668.2437200000036</v>
          </cell>
          <cell r="AN56">
            <v>0.95656176605504795</v>
          </cell>
          <cell r="AO56">
            <v>3074.5417499999999</v>
          </cell>
          <cell r="AP56">
            <v>8024.9482846350074</v>
          </cell>
          <cell r="AQ56">
            <v>2964</v>
          </cell>
          <cell r="AR56">
            <v>1744</v>
          </cell>
          <cell r="AS56">
            <v>13995509.808403453</v>
          </cell>
          <cell r="AT56">
            <v>7129670.8871000009</v>
          </cell>
          <cell r="AV56">
            <v>6865838.921303452</v>
          </cell>
          <cell r="AW56">
            <v>496810.22130345181</v>
          </cell>
          <cell r="AX56">
            <v>6369028.7000000002</v>
          </cell>
        </row>
        <row r="57">
          <cell r="A57" t="str">
            <v>200320810D</v>
          </cell>
          <cell r="E57" t="str">
            <v>010</v>
          </cell>
          <cell r="F57" t="str">
            <v>MERCY HOSPITAL EL RENO INC</v>
          </cell>
          <cell r="G57" t="str">
            <v>EL RENO,OK 73036-2109</v>
          </cell>
          <cell r="H57" t="str">
            <v>73036</v>
          </cell>
          <cell r="I57" t="str">
            <v>Private</v>
          </cell>
          <cell r="J57" t="str">
            <v>Yes</v>
          </cell>
          <cell r="K57">
            <v>370011</v>
          </cell>
          <cell r="L57">
            <v>42916</v>
          </cell>
          <cell r="M57">
            <v>0.8982</v>
          </cell>
          <cell r="N57">
            <v>0.8982</v>
          </cell>
          <cell r="O57">
            <v>0.8982</v>
          </cell>
          <cell r="P57">
            <v>66</v>
          </cell>
          <cell r="Q57">
            <v>107762.42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12720</v>
          </cell>
          <cell r="AA57">
            <v>62396</v>
          </cell>
          <cell r="AB57">
            <v>0</v>
          </cell>
          <cell r="AC57">
            <v>0</v>
          </cell>
          <cell r="AD57">
            <v>74606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16049</v>
          </cell>
          <cell r="AJ57">
            <v>1006922</v>
          </cell>
          <cell r="AK57">
            <v>170246.81699999998</v>
          </cell>
          <cell r="AL57">
            <v>5220.8140540000004</v>
          </cell>
          <cell r="AM57">
            <v>30.949400000000004</v>
          </cell>
          <cell r="AN57">
            <v>1.1462740740740742</v>
          </cell>
          <cell r="AO57">
            <v>1150.316331081081</v>
          </cell>
          <cell r="AP57">
            <v>7134.8001267428444</v>
          </cell>
          <cell r="AQ57">
            <v>148</v>
          </cell>
          <cell r="AR57">
            <v>27</v>
          </cell>
          <cell r="AS57">
            <v>192639.6034220568</v>
          </cell>
          <cell r="AT57">
            <v>110995.2926</v>
          </cell>
          <cell r="AV57">
            <v>81644.310822056796</v>
          </cell>
          <cell r="AW57">
            <v>-152783.87917794322</v>
          </cell>
          <cell r="AX57">
            <v>234428.19</v>
          </cell>
        </row>
        <row r="58">
          <cell r="A58" t="str">
            <v>100700490A</v>
          </cell>
          <cell r="B58" t="str">
            <v>100700490I</v>
          </cell>
          <cell r="E58" t="str">
            <v>010</v>
          </cell>
          <cell r="F58" t="str">
            <v>MIDWEST REGIONAL MEDICAL</v>
          </cell>
          <cell r="G58" t="str">
            <v>MIDWEST CITY,OK 73110-</v>
          </cell>
          <cell r="H58" t="str">
            <v>73110</v>
          </cell>
          <cell r="I58" t="str">
            <v>Private</v>
          </cell>
          <cell r="J58" t="str">
            <v>Yes</v>
          </cell>
          <cell r="K58">
            <v>370094</v>
          </cell>
          <cell r="L58">
            <v>42916</v>
          </cell>
          <cell r="M58">
            <v>0.8982</v>
          </cell>
          <cell r="N58">
            <v>0.8982</v>
          </cell>
          <cell r="O58">
            <v>0.8982</v>
          </cell>
          <cell r="P58">
            <v>9986</v>
          </cell>
          <cell r="Q58">
            <v>7939245.71</v>
          </cell>
          <cell r="R58">
            <v>506180.12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X58">
            <v>1303814</v>
          </cell>
          <cell r="Y58">
            <v>0</v>
          </cell>
          <cell r="Z58">
            <v>737216</v>
          </cell>
          <cell r="AA58">
            <v>1356579</v>
          </cell>
          <cell r="AB58">
            <v>0</v>
          </cell>
          <cell r="AC58">
            <v>0</v>
          </cell>
          <cell r="AD58">
            <v>2368444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143649</v>
          </cell>
          <cell r="AJ58">
            <v>28261540</v>
          </cell>
          <cell r="AK58">
            <v>6069263.9539999999</v>
          </cell>
          <cell r="AL58">
            <v>5220.8140540000004</v>
          </cell>
          <cell r="AM58">
            <v>2371.4355000000114</v>
          </cell>
          <cell r="AN58">
            <v>1.0963640776699082</v>
          </cell>
          <cell r="AO58">
            <v>1892.5051306516993</v>
          </cell>
          <cell r="AP58">
            <v>7616.4181156515042</v>
          </cell>
          <cell r="AQ58">
            <v>3207</v>
          </cell>
          <cell r="AR58">
            <v>2163</v>
          </cell>
          <cell r="AS58">
            <v>16474312.384154204</v>
          </cell>
          <cell r="AT58">
            <v>8698788.6049000006</v>
          </cell>
          <cell r="AV58">
            <v>7775523.7792542037</v>
          </cell>
          <cell r="AW58">
            <v>1026029.8292542035</v>
          </cell>
          <cell r="AX58">
            <v>6749493.9500000002</v>
          </cell>
        </row>
        <row r="59">
          <cell r="A59" t="str">
            <v>100699360A</v>
          </cell>
          <cell r="E59" t="str">
            <v>010</v>
          </cell>
          <cell r="F59" t="str">
            <v>NEWMAN MEMORIAL HSP</v>
          </cell>
          <cell r="G59" t="str">
            <v>SHATTUCK,OK 73858-</v>
          </cell>
          <cell r="H59" t="str">
            <v>73858</v>
          </cell>
          <cell r="I59" t="str">
            <v>Private</v>
          </cell>
          <cell r="J59" t="str">
            <v>Yes</v>
          </cell>
          <cell r="K59">
            <v>370007</v>
          </cell>
          <cell r="L59">
            <v>43100</v>
          </cell>
          <cell r="M59" t="e">
            <v>#N/A</v>
          </cell>
          <cell r="N59" t="e">
            <v>#N/A</v>
          </cell>
          <cell r="O59">
            <v>0.8849999999999999</v>
          </cell>
          <cell r="P59">
            <v>46</v>
          </cell>
          <cell r="Q59">
            <v>54148.65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1198</v>
          </cell>
          <cell r="AA59">
            <v>13542</v>
          </cell>
          <cell r="AB59">
            <v>0</v>
          </cell>
          <cell r="AC59">
            <v>124268</v>
          </cell>
          <cell r="AD59">
            <v>8765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126964</v>
          </cell>
          <cell r="AK59">
            <v>24139.634999999998</v>
          </cell>
          <cell r="AL59">
            <v>5175.2084500000001</v>
          </cell>
          <cell r="AM59">
            <v>13.709000000000001</v>
          </cell>
          <cell r="AN59">
            <v>1.2462727272727274</v>
          </cell>
          <cell r="AO59">
            <v>965.58539999999994</v>
          </cell>
          <cell r="AP59">
            <v>7415.3065491863645</v>
          </cell>
          <cell r="AQ59">
            <v>25</v>
          </cell>
          <cell r="AR59">
            <v>11</v>
          </cell>
          <cell r="AS59">
            <v>81568.37204105001</v>
          </cell>
          <cell r="AT59">
            <v>55773.109500000006</v>
          </cell>
          <cell r="AV59">
            <v>25795.262541050004</v>
          </cell>
          <cell r="AW59">
            <v>25795.262541050004</v>
          </cell>
          <cell r="AX59">
            <v>0</v>
          </cell>
        </row>
        <row r="60">
          <cell r="A60" t="str">
            <v>200035670C</v>
          </cell>
          <cell r="E60" t="str">
            <v>010</v>
          </cell>
          <cell r="F60" t="str">
            <v>NORTHWEST SURGICAL HOSPITAL</v>
          </cell>
          <cell r="G60" t="str">
            <v>OKLAHOMA CITY,OK 73120-4419</v>
          </cell>
          <cell r="H60" t="str">
            <v>73120</v>
          </cell>
          <cell r="I60" t="str">
            <v>Private</v>
          </cell>
          <cell r="J60" t="str">
            <v>Yes</v>
          </cell>
          <cell r="K60">
            <v>370192</v>
          </cell>
          <cell r="L60">
            <v>43100</v>
          </cell>
          <cell r="M60">
            <v>0.8982</v>
          </cell>
          <cell r="N60">
            <v>0.8982</v>
          </cell>
          <cell r="O60">
            <v>0.8982</v>
          </cell>
          <cell r="P60">
            <v>8</v>
          </cell>
          <cell r="Q60">
            <v>38190.11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X60">
            <v>15614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31116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392870</v>
          </cell>
          <cell r="AK60">
            <v>47991.71</v>
          </cell>
          <cell r="AL60">
            <v>5220.8140540000004</v>
          </cell>
          <cell r="AM60">
            <v>8.2181999999999995</v>
          </cell>
          <cell r="AN60">
            <v>2.0545499999999999</v>
          </cell>
          <cell r="AO60">
            <v>2399.5855000000001</v>
          </cell>
          <cell r="AP60">
            <v>13126.009014645701</v>
          </cell>
          <cell r="AQ60">
            <v>20</v>
          </cell>
          <cell r="AR60">
            <v>4</v>
          </cell>
          <cell r="AS60">
            <v>52504.036058582802</v>
          </cell>
          <cell r="AT60">
            <v>39335.813300000002</v>
          </cell>
          <cell r="AV60">
            <v>13168.2227585828</v>
          </cell>
          <cell r="AW60">
            <v>13168.2227585828</v>
          </cell>
          <cell r="AX60">
            <v>0</v>
          </cell>
        </row>
        <row r="61">
          <cell r="A61" t="str">
            <v>200280620A</v>
          </cell>
          <cell r="E61" t="str">
            <v>010</v>
          </cell>
          <cell r="F61" t="str">
            <v>OKLAHOMA HEART HOSPITAL</v>
          </cell>
          <cell r="G61" t="str">
            <v>OKLAHOMA CITY,OK 73135-2610</v>
          </cell>
          <cell r="H61" t="str">
            <v>73135</v>
          </cell>
          <cell r="I61" t="str">
            <v>Private</v>
          </cell>
          <cell r="J61" t="str">
            <v>Yes</v>
          </cell>
          <cell r="K61">
            <v>370234</v>
          </cell>
          <cell r="L61">
            <v>43100</v>
          </cell>
          <cell r="M61">
            <v>0.8982</v>
          </cell>
          <cell r="N61">
            <v>0.8982</v>
          </cell>
          <cell r="O61">
            <v>0.8982</v>
          </cell>
          <cell r="P61">
            <v>1042</v>
          </cell>
          <cell r="Q61">
            <v>2754235.89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X61">
            <v>589300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2325111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94622</v>
          </cell>
          <cell r="AJ61">
            <v>27843337</v>
          </cell>
          <cell r="AK61">
            <v>3090276.8909999998</v>
          </cell>
          <cell r="AL61">
            <v>5220.8140540000004</v>
          </cell>
          <cell r="AM61">
            <v>577.97356000000036</v>
          </cell>
          <cell r="AN61">
            <v>2.3982305394190888</v>
          </cell>
          <cell r="AO61">
            <v>1551.3438207831325</v>
          </cell>
          <cell r="AP61">
            <v>14072.059525714314</v>
          </cell>
          <cell r="AQ61">
            <v>1992</v>
          </cell>
          <cell r="AR61">
            <v>241</v>
          </cell>
          <cell r="AS61">
            <v>3391366.3456971496</v>
          </cell>
          <cell r="AT61">
            <v>2836862.9667000002</v>
          </cell>
          <cell r="AV61">
            <v>554503.37899714941</v>
          </cell>
          <cell r="AW61">
            <v>554503.37899714941</v>
          </cell>
          <cell r="AX61">
            <v>0</v>
          </cell>
        </row>
        <row r="62">
          <cell r="A62" t="str">
            <v>200242900A</v>
          </cell>
          <cell r="E62" t="str">
            <v>010</v>
          </cell>
          <cell r="F62" t="str">
            <v>OKLAHOMA STATE UNIVERSITY MEDICAL TRUST</v>
          </cell>
          <cell r="G62" t="str">
            <v>TULSA,OK 74127-</v>
          </cell>
          <cell r="H62" t="str">
            <v>74127</v>
          </cell>
          <cell r="I62" t="str">
            <v>Private</v>
          </cell>
          <cell r="J62" t="str">
            <v>Yes</v>
          </cell>
          <cell r="K62">
            <v>370078</v>
          </cell>
          <cell r="L62">
            <v>42916</v>
          </cell>
          <cell r="M62">
            <v>0.8849999999999999</v>
          </cell>
          <cell r="N62">
            <v>0.8849999999999999</v>
          </cell>
          <cell r="O62">
            <v>0.8849999999999999</v>
          </cell>
          <cell r="P62">
            <v>5946</v>
          </cell>
          <cell r="Q62">
            <v>9129894.7899999991</v>
          </cell>
          <cell r="R62">
            <v>168921.24</v>
          </cell>
          <cell r="S62">
            <v>141305</v>
          </cell>
          <cell r="T62">
            <v>17006601</v>
          </cell>
          <cell r="U62">
            <v>0</v>
          </cell>
          <cell r="V62">
            <v>0</v>
          </cell>
          <cell r="X62">
            <v>1246399</v>
          </cell>
          <cell r="Y62">
            <v>5799595</v>
          </cell>
          <cell r="Z62">
            <v>1226328</v>
          </cell>
          <cell r="AA62">
            <v>1898793</v>
          </cell>
          <cell r="AB62">
            <v>0</v>
          </cell>
          <cell r="AC62">
            <v>0</v>
          </cell>
          <cell r="AD62">
            <v>2830172</v>
          </cell>
          <cell r="AE62">
            <v>3496710</v>
          </cell>
          <cell r="AF62">
            <v>0</v>
          </cell>
          <cell r="AG62">
            <v>0</v>
          </cell>
          <cell r="AH62">
            <v>121123</v>
          </cell>
          <cell r="AI62">
            <v>240139</v>
          </cell>
          <cell r="AJ62">
            <v>32297007</v>
          </cell>
          <cell r="AK62">
            <v>17314458.992999997</v>
          </cell>
          <cell r="AL62">
            <v>5175.2084500000001</v>
          </cell>
          <cell r="AM62">
            <v>2015.0823000000019</v>
          </cell>
          <cell r="AN62">
            <v>1.38684260151411</v>
          </cell>
          <cell r="AO62">
            <v>7330.4229436917849</v>
          </cell>
          <cell r="AP62">
            <v>14507.62249386759</v>
          </cell>
          <cell r="AQ62">
            <v>2362</v>
          </cell>
          <cell r="AR62">
            <v>1453</v>
          </cell>
          <cell r="AS62">
            <v>21079575.483589608</v>
          </cell>
          <cell r="AT62">
            <v>27240123.690900002</v>
          </cell>
          <cell r="AV62">
            <v>-6160548.2073103935</v>
          </cell>
          <cell r="AW62">
            <v>-18477407.277310394</v>
          </cell>
          <cell r="AX62">
            <v>12316859.07</v>
          </cell>
        </row>
        <row r="63">
          <cell r="A63" t="str">
            <v>200752850A</v>
          </cell>
          <cell r="B63" t="str">
            <v>100689210U</v>
          </cell>
          <cell r="E63" t="str">
            <v>010</v>
          </cell>
          <cell r="F63" t="str">
            <v>OU MEDICINE</v>
          </cell>
          <cell r="G63" t="str">
            <v>OKLAHOMA CITY,OK 73104-5047</v>
          </cell>
          <cell r="H63" t="str">
            <v>73104</v>
          </cell>
          <cell r="I63" t="str">
            <v>Private</v>
          </cell>
          <cell r="J63" t="str">
            <v>Yes</v>
          </cell>
          <cell r="K63">
            <v>370093</v>
          </cell>
          <cell r="L63">
            <v>42978</v>
          </cell>
          <cell r="M63">
            <v>0.8982</v>
          </cell>
          <cell r="N63">
            <v>0.8982</v>
          </cell>
          <cell r="O63">
            <v>0.8982</v>
          </cell>
          <cell r="P63">
            <v>80131</v>
          </cell>
          <cell r="Q63">
            <v>98091515.359999999</v>
          </cell>
          <cell r="R63">
            <v>6929129.8400000008</v>
          </cell>
          <cell r="S63">
            <v>3198169</v>
          </cell>
          <cell r="T63">
            <v>17006601</v>
          </cell>
          <cell r="U63">
            <v>108515759</v>
          </cell>
          <cell r="V63">
            <v>36560.6</v>
          </cell>
          <cell r="X63">
            <v>4099656</v>
          </cell>
          <cell r="Y63">
            <v>14088308</v>
          </cell>
          <cell r="Z63">
            <v>5220252</v>
          </cell>
          <cell r="AA63">
            <v>14301970</v>
          </cell>
          <cell r="AB63">
            <v>0</v>
          </cell>
          <cell r="AC63">
            <v>0</v>
          </cell>
          <cell r="AD63">
            <v>7895126</v>
          </cell>
          <cell r="AE63">
            <v>5013548</v>
          </cell>
          <cell r="AF63">
            <v>3078918</v>
          </cell>
          <cell r="AG63">
            <v>83178</v>
          </cell>
          <cell r="AH63">
            <v>570</v>
          </cell>
          <cell r="AI63">
            <v>1071470</v>
          </cell>
          <cell r="AJ63">
            <v>105837442</v>
          </cell>
          <cell r="AK63">
            <v>56334026.891999997</v>
          </cell>
          <cell r="AL63">
            <v>5220.8140540000004</v>
          </cell>
          <cell r="AM63">
            <v>19955.975739999874</v>
          </cell>
          <cell r="AN63">
            <v>1.4849301093831293</v>
          </cell>
          <cell r="AO63">
            <v>8654.7898128744819</v>
          </cell>
          <cell r="AP63">
            <v>16407.33379714968</v>
          </cell>
          <cell r="AQ63">
            <v>6509</v>
          </cell>
          <cell r="AR63">
            <v>13439</v>
          </cell>
          <cell r="AS63">
            <v>220498158.89989457</v>
          </cell>
          <cell r="AT63">
            <v>240791066.84399998</v>
          </cell>
          <cell r="AV63">
            <v>0</v>
          </cell>
          <cell r="AW63">
            <v>0</v>
          </cell>
          <cell r="AX63">
            <v>0</v>
          </cell>
        </row>
        <row r="64">
          <cell r="A64" t="str">
            <v>100699570A</v>
          </cell>
          <cell r="B64" t="str">
            <v>100699570N</v>
          </cell>
          <cell r="E64" t="str">
            <v>010</v>
          </cell>
          <cell r="F64" t="str">
            <v>SAINT FRANCIS HOSPITAL</v>
          </cell>
          <cell r="G64" t="str">
            <v>TULSA,OK 74136-0001</v>
          </cell>
          <cell r="H64" t="str">
            <v>74136</v>
          </cell>
          <cell r="I64" t="str">
            <v>Private</v>
          </cell>
          <cell r="J64" t="str">
            <v>Yes</v>
          </cell>
          <cell r="K64">
            <v>370091</v>
          </cell>
          <cell r="L64">
            <v>42916</v>
          </cell>
          <cell r="M64">
            <v>0.83299999999999996</v>
          </cell>
          <cell r="N64">
            <v>0.83299999999999996</v>
          </cell>
          <cell r="O64">
            <v>0.83299999999999996</v>
          </cell>
          <cell r="P64">
            <v>52353</v>
          </cell>
          <cell r="Q64">
            <v>55876300.359999999</v>
          </cell>
          <cell r="R64">
            <v>1135590.52</v>
          </cell>
          <cell r="S64">
            <v>355146</v>
          </cell>
          <cell r="T64">
            <v>0</v>
          </cell>
          <cell r="U64">
            <v>0</v>
          </cell>
          <cell r="V64">
            <v>371448.16000000003</v>
          </cell>
          <cell r="X64">
            <v>7242222</v>
          </cell>
          <cell r="Y64">
            <v>2741208</v>
          </cell>
          <cell r="Z64">
            <v>3719486</v>
          </cell>
          <cell r="AA64">
            <v>9821403</v>
          </cell>
          <cell r="AB64">
            <v>0</v>
          </cell>
          <cell r="AC64">
            <v>0</v>
          </cell>
          <cell r="AD64">
            <v>9918314</v>
          </cell>
          <cell r="AE64">
            <v>1137462</v>
          </cell>
          <cell r="AF64">
            <v>1130649</v>
          </cell>
          <cell r="AG64">
            <v>0</v>
          </cell>
          <cell r="AH64">
            <v>105551</v>
          </cell>
          <cell r="AI64">
            <v>912874</v>
          </cell>
          <cell r="AJ64">
            <v>133976757</v>
          </cell>
          <cell r="AK64">
            <v>37720856.562999994</v>
          </cell>
          <cell r="AL64">
            <v>4995.550009999999</v>
          </cell>
          <cell r="AM64">
            <v>14184.168739999814</v>
          </cell>
          <cell r="AN64">
            <v>1.3168850376009482</v>
          </cell>
          <cell r="AO64">
            <v>3018.1514292686825</v>
          </cell>
          <cell r="AP64">
            <v>9596.7164920249488</v>
          </cell>
          <cell r="AQ64">
            <v>12498</v>
          </cell>
          <cell r="AR64">
            <v>10771</v>
          </cell>
          <cell r="AS64">
            <v>103366233.33560072</v>
          </cell>
          <cell r="AT64">
            <v>59470639.591200002</v>
          </cell>
          <cell r="AV64">
            <v>43895593.744400717</v>
          </cell>
          <cell r="AW64">
            <v>-11406555.515599288</v>
          </cell>
          <cell r="AX64">
            <v>55302149.260000005</v>
          </cell>
        </row>
        <row r="65">
          <cell r="A65" t="str">
            <v>200700900A</v>
          </cell>
          <cell r="B65" t="str">
            <v>100700630A</v>
          </cell>
          <cell r="C65" t="str">
            <v>100700630H</v>
          </cell>
          <cell r="D65" t="str">
            <v>200700900B</v>
          </cell>
          <cell r="E65" t="str">
            <v>010</v>
          </cell>
          <cell r="F65" t="str">
            <v>SAINT FRANCIS HOSPITAL MUSKOGEE INC</v>
          </cell>
          <cell r="G65" t="str">
            <v>MUSKOGEE,OK 74401-5075</v>
          </cell>
          <cell r="H65" t="str">
            <v>74401</v>
          </cell>
          <cell r="I65" t="str">
            <v>Private</v>
          </cell>
          <cell r="J65" t="str">
            <v>Yes</v>
          </cell>
          <cell r="K65">
            <v>370025</v>
          </cell>
          <cell r="L65">
            <v>42643</v>
          </cell>
          <cell r="M65">
            <v>0.83299999999999996</v>
          </cell>
          <cell r="N65">
            <v>0.83299999999999996</v>
          </cell>
          <cell r="O65">
            <v>0.83299999999999996</v>
          </cell>
          <cell r="P65">
            <v>8995</v>
          </cell>
          <cell r="Q65">
            <v>8313988.9000000004</v>
          </cell>
          <cell r="R65">
            <v>346139.63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X65">
            <v>547354</v>
          </cell>
          <cell r="Y65">
            <v>0</v>
          </cell>
          <cell r="Z65">
            <v>864806</v>
          </cell>
          <cell r="AA65">
            <v>1482331</v>
          </cell>
          <cell r="AB65">
            <v>0</v>
          </cell>
          <cell r="AC65">
            <v>0</v>
          </cell>
          <cell r="AD65">
            <v>2194846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630514</v>
          </cell>
          <cell r="AJ65">
            <v>28015937</v>
          </cell>
          <cell r="AK65">
            <v>5874286.977</v>
          </cell>
          <cell r="AL65">
            <v>4995.550009999999</v>
          </cell>
          <cell r="AM65">
            <v>2437.0336800000023</v>
          </cell>
          <cell r="AN65">
            <v>1.1940390396864293</v>
          </cell>
          <cell r="AO65">
            <v>1621.8351675869685</v>
          </cell>
          <cell r="AP65">
            <v>7586.7169042329006</v>
          </cell>
          <cell r="AQ65">
            <v>3622</v>
          </cell>
          <cell r="AR65">
            <v>2041</v>
          </cell>
          <cell r="AS65">
            <v>15484489.201539351</v>
          </cell>
          <cell r="AT65">
            <v>8919932.385900002</v>
          </cell>
          <cell r="AV65">
            <v>6564556.8156393487</v>
          </cell>
          <cell r="AW65">
            <v>-1313473.0043606507</v>
          </cell>
          <cell r="AX65">
            <v>7878029.8199999994</v>
          </cell>
        </row>
        <row r="66">
          <cell r="A66" t="str">
            <v>100700450A</v>
          </cell>
          <cell r="E66" t="str">
            <v>014</v>
          </cell>
          <cell r="F66" t="str">
            <v>SEILING MUNICIPAL HOSPITAL</v>
          </cell>
          <cell r="G66" t="str">
            <v>SEILING,OK 73663-</v>
          </cell>
          <cell r="H66" t="str">
            <v>73663</v>
          </cell>
          <cell r="I66" t="str">
            <v>Private</v>
          </cell>
          <cell r="J66" t="str">
            <v>Yes</v>
          </cell>
          <cell r="K66">
            <v>371332</v>
          </cell>
          <cell r="L66">
            <v>42916</v>
          </cell>
          <cell r="M66" t="e">
            <v>#N/A</v>
          </cell>
          <cell r="N66">
            <v>0.77239999999999998</v>
          </cell>
          <cell r="O66">
            <v>0.77239999999999998</v>
          </cell>
          <cell r="P66">
            <v>27</v>
          </cell>
          <cell r="Q66">
            <v>15695.56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4786.1788280000001</v>
          </cell>
          <cell r="AM66">
            <v>3.8410000000000002</v>
          </cell>
          <cell r="AN66">
            <v>0.76819999999999999</v>
          </cell>
          <cell r="AO66">
            <v>0</v>
          </cell>
          <cell r="AP66">
            <v>3676.7425756696002</v>
          </cell>
          <cell r="AQ66">
            <v>128</v>
          </cell>
          <cell r="AR66">
            <v>5</v>
          </cell>
          <cell r="AS66">
            <v>18383.712878348</v>
          </cell>
          <cell r="AT66">
            <v>16166.426799999999</v>
          </cell>
          <cell r="AV66">
            <v>2217.286078348001</v>
          </cell>
          <cell r="AW66">
            <v>-13170.213921651999</v>
          </cell>
          <cell r="AX66">
            <v>15387.5</v>
          </cell>
        </row>
        <row r="67">
          <cell r="A67" t="str">
            <v>200196450C</v>
          </cell>
          <cell r="E67" t="str">
            <v>010</v>
          </cell>
          <cell r="F67" t="str">
            <v>SEMINOLE HMA LLC</v>
          </cell>
          <cell r="G67" t="str">
            <v>SEMINOLE,OK 74868-1917</v>
          </cell>
          <cell r="H67" t="str">
            <v>74868</v>
          </cell>
          <cell r="I67" t="str">
            <v>Private</v>
          </cell>
          <cell r="J67" t="str">
            <v>Yes</v>
          </cell>
          <cell r="K67">
            <v>370229</v>
          </cell>
          <cell r="L67">
            <v>42825</v>
          </cell>
          <cell r="M67">
            <v>0.8849999999999999</v>
          </cell>
          <cell r="N67">
            <v>0.8849999999999999</v>
          </cell>
          <cell r="O67">
            <v>0.8849999999999999</v>
          </cell>
          <cell r="P67">
            <v>127</v>
          </cell>
          <cell r="Q67">
            <v>213984.47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32559</v>
          </cell>
          <cell r="AA67">
            <v>55000</v>
          </cell>
          <cell r="AB67">
            <v>0</v>
          </cell>
          <cell r="AC67">
            <v>0</v>
          </cell>
          <cell r="AD67">
            <v>141916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35708</v>
          </cell>
          <cell r="AJ67">
            <v>1869171</v>
          </cell>
          <cell r="AK67">
            <v>272342.94099999999</v>
          </cell>
          <cell r="AL67">
            <v>5175.2084500000001</v>
          </cell>
          <cell r="AM67">
            <v>51.052500000000009</v>
          </cell>
          <cell r="AN67">
            <v>1.0418877551020409</v>
          </cell>
          <cell r="AO67">
            <v>756.50816944444443</v>
          </cell>
          <cell r="AP67">
            <v>6148.4944836000568</v>
          </cell>
          <cell r="AQ67">
            <v>360</v>
          </cell>
          <cell r="AR67">
            <v>49</v>
          </cell>
          <cell r="AS67">
            <v>301276.22969640279</v>
          </cell>
          <cell r="AT67">
            <v>220404.00410000002</v>
          </cell>
          <cell r="AV67">
            <v>80872.225596402772</v>
          </cell>
          <cell r="AW67">
            <v>-190866.55440359726</v>
          </cell>
          <cell r="AX67">
            <v>271738.78000000003</v>
          </cell>
        </row>
        <row r="68">
          <cell r="A68" t="str">
            <v>100697950B</v>
          </cell>
          <cell r="B68" t="str">
            <v>100697950I</v>
          </cell>
          <cell r="C68" t="str">
            <v>100697950H</v>
          </cell>
          <cell r="E68" t="str">
            <v>010</v>
          </cell>
          <cell r="F68" t="str">
            <v>SOUTHWESTERN MEDICAL CENTER</v>
          </cell>
          <cell r="G68" t="str">
            <v>LAWTON,OK 73505-9635</v>
          </cell>
          <cell r="H68" t="str">
            <v>73505</v>
          </cell>
          <cell r="I68" t="str">
            <v>Private</v>
          </cell>
          <cell r="J68" t="str">
            <v>Yes</v>
          </cell>
          <cell r="K68">
            <v>370097</v>
          </cell>
          <cell r="L68">
            <v>43039</v>
          </cell>
          <cell r="M68">
            <v>0.77239999999999998</v>
          </cell>
          <cell r="N68">
            <v>0.77239999999999998</v>
          </cell>
          <cell r="O68">
            <v>0.77239999999999998</v>
          </cell>
          <cell r="P68">
            <v>4745</v>
          </cell>
          <cell r="Q68">
            <v>3472236.1</v>
          </cell>
          <cell r="R68">
            <v>490950.25999999995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X68">
            <v>77991</v>
          </cell>
          <cell r="Y68">
            <v>0</v>
          </cell>
          <cell r="Z68">
            <v>381901</v>
          </cell>
          <cell r="AA68">
            <v>2855495</v>
          </cell>
          <cell r="AB68">
            <v>0</v>
          </cell>
          <cell r="AC68">
            <v>0</v>
          </cell>
          <cell r="AD68">
            <v>929495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130328</v>
          </cell>
          <cell r="AJ68">
            <v>14157131</v>
          </cell>
          <cell r="AK68">
            <v>4493340.67</v>
          </cell>
          <cell r="AL68">
            <v>4786.1788280000001</v>
          </cell>
          <cell r="AM68">
            <v>1250.0458999999985</v>
          </cell>
          <cell r="AN68">
            <v>1.0008373899119283</v>
          </cell>
          <cell r="AO68">
            <v>3258.4051269035531</v>
          </cell>
          <cell r="AP68">
            <v>8048.5918527708054</v>
          </cell>
          <cell r="AQ68">
            <v>1379</v>
          </cell>
          <cell r="AR68">
            <v>1249</v>
          </cell>
          <cell r="AS68">
            <v>10052691.224110736</v>
          </cell>
          <cell r="AT68">
            <v>4082081.9507999998</v>
          </cell>
          <cell r="AV68">
            <v>5970609.2733107358</v>
          </cell>
          <cell r="AW68">
            <v>-890800.75668926351</v>
          </cell>
          <cell r="AX68">
            <v>6861410.0299999993</v>
          </cell>
        </row>
        <row r="69">
          <cell r="A69" t="str">
            <v>100699540A</v>
          </cell>
          <cell r="B69" t="str">
            <v>100699540T</v>
          </cell>
          <cell r="C69" t="str">
            <v>100699540U</v>
          </cell>
          <cell r="E69" t="str">
            <v>010</v>
          </cell>
          <cell r="F69" t="str">
            <v>ST ANTHONY HSP</v>
          </cell>
          <cell r="G69" t="str">
            <v>OKLAHOMA CITY,OK 73102-1036</v>
          </cell>
          <cell r="H69" t="str">
            <v>73102</v>
          </cell>
          <cell r="I69" t="str">
            <v>Private</v>
          </cell>
          <cell r="J69" t="str">
            <v>Yes</v>
          </cell>
          <cell r="K69">
            <v>370037</v>
          </cell>
          <cell r="L69">
            <v>42735</v>
          </cell>
          <cell r="M69">
            <v>0.8982</v>
          </cell>
          <cell r="N69">
            <v>0.8982</v>
          </cell>
          <cell r="O69">
            <v>0.8982</v>
          </cell>
          <cell r="P69">
            <v>19805</v>
          </cell>
          <cell r="Q69">
            <v>17322643.830000002</v>
          </cell>
          <cell r="R69">
            <v>732961.3</v>
          </cell>
          <cell r="S69">
            <v>514314</v>
          </cell>
          <cell r="T69">
            <v>0</v>
          </cell>
          <cell r="U69">
            <v>0</v>
          </cell>
          <cell r="V69">
            <v>0</v>
          </cell>
          <cell r="X69">
            <v>3207377</v>
          </cell>
          <cell r="Y69">
            <v>3422174</v>
          </cell>
          <cell r="Z69">
            <v>3044941</v>
          </cell>
          <cell r="AA69">
            <v>10537874</v>
          </cell>
          <cell r="AB69">
            <v>0</v>
          </cell>
          <cell r="AC69">
            <v>0</v>
          </cell>
          <cell r="AD69">
            <v>5886152</v>
          </cell>
          <cell r="AE69">
            <v>947580</v>
          </cell>
          <cell r="AF69">
            <v>0</v>
          </cell>
          <cell r="AG69">
            <v>0</v>
          </cell>
          <cell r="AH69">
            <v>0</v>
          </cell>
          <cell r="AI69">
            <v>1028924</v>
          </cell>
          <cell r="AJ69">
            <v>84215324</v>
          </cell>
          <cell r="AK69">
            <v>28833047.593999997</v>
          </cell>
          <cell r="AL69">
            <v>5220.8140540000004</v>
          </cell>
          <cell r="AM69">
            <v>5113.5889000000097</v>
          </cell>
          <cell r="AN69">
            <v>1.1978423284141508</v>
          </cell>
          <cell r="AO69">
            <v>4398.6342630053387</v>
          </cell>
          <cell r="AP69">
            <v>10652.346325666022</v>
          </cell>
          <cell r="AQ69">
            <v>6555</v>
          </cell>
          <cell r="AR69">
            <v>4269</v>
          </cell>
          <cell r="AS69">
            <v>45474866.464268245</v>
          </cell>
          <cell r="AT69">
            <v>19127016.703900002</v>
          </cell>
          <cell r="AV69">
            <v>26347849.760368243</v>
          </cell>
          <cell r="AW69">
            <v>-2600295.199631758</v>
          </cell>
          <cell r="AX69">
            <v>28948144.960000001</v>
          </cell>
        </row>
        <row r="70">
          <cell r="A70" t="str">
            <v>100740840B</v>
          </cell>
          <cell r="E70" t="str">
            <v>010</v>
          </cell>
          <cell r="F70" t="str">
            <v>ST ANTHONY SHAWNEE HOSPITAL</v>
          </cell>
          <cell r="G70" t="str">
            <v>SHAWNEE,OK 74804-1743</v>
          </cell>
          <cell r="H70" t="str">
            <v>74804</v>
          </cell>
          <cell r="I70" t="str">
            <v>Private</v>
          </cell>
          <cell r="J70" t="str">
            <v>Yes</v>
          </cell>
          <cell r="K70">
            <v>370149</v>
          </cell>
          <cell r="L70">
            <v>42735</v>
          </cell>
          <cell r="M70">
            <v>0.8849999999999999</v>
          </cell>
          <cell r="N70">
            <v>0.8849999999999999</v>
          </cell>
          <cell r="O70">
            <v>0.8849999999999999</v>
          </cell>
          <cell r="P70">
            <v>3347</v>
          </cell>
          <cell r="Q70">
            <v>2982286.55</v>
          </cell>
          <cell r="R70">
            <v>372266.22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X70">
            <v>153796</v>
          </cell>
          <cell r="Y70">
            <v>0</v>
          </cell>
          <cell r="Z70">
            <v>587133</v>
          </cell>
          <cell r="AA70">
            <v>955564</v>
          </cell>
          <cell r="AB70">
            <v>0</v>
          </cell>
          <cell r="AC70">
            <v>0</v>
          </cell>
          <cell r="AD70">
            <v>947877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80668</v>
          </cell>
          <cell r="AJ70">
            <v>13456773</v>
          </cell>
          <cell r="AK70">
            <v>2798614.0259999996</v>
          </cell>
          <cell r="AL70">
            <v>5175.2084500000001</v>
          </cell>
          <cell r="AM70">
            <v>1006.2567000000016</v>
          </cell>
          <cell r="AN70">
            <v>0.7415303610906423</v>
          </cell>
          <cell r="AO70">
            <v>1813.7485586519765</v>
          </cell>
          <cell r="AP70">
            <v>5651.3227492998194</v>
          </cell>
          <cell r="AQ70">
            <v>1543</v>
          </cell>
          <cell r="AR70">
            <v>1357</v>
          </cell>
          <cell r="AS70">
            <v>7668844.970799855</v>
          </cell>
          <cell r="AT70">
            <v>3455189.3530999995</v>
          </cell>
          <cell r="AV70">
            <v>4213655.6176998559</v>
          </cell>
          <cell r="AW70">
            <v>995090.5776998559</v>
          </cell>
          <cell r="AX70">
            <v>3218565.04</v>
          </cell>
        </row>
        <row r="71">
          <cell r="A71" t="str">
            <v>200310990A</v>
          </cell>
          <cell r="E71" t="str">
            <v>010</v>
          </cell>
          <cell r="F71" t="str">
            <v>ST JOHN BROKEN ARROW, INC</v>
          </cell>
          <cell r="G71" t="str">
            <v>BROKEN ARROW,OK 74012-4900</v>
          </cell>
          <cell r="H71" t="str">
            <v>74012</v>
          </cell>
          <cell r="I71" t="str">
            <v>Private</v>
          </cell>
          <cell r="J71" t="str">
            <v>Yes</v>
          </cell>
          <cell r="K71">
            <v>370235</v>
          </cell>
          <cell r="L71">
            <v>42735</v>
          </cell>
          <cell r="M71">
            <v>0.83299999999999996</v>
          </cell>
          <cell r="N71">
            <v>0.83299999999999996</v>
          </cell>
          <cell r="O71">
            <v>0.83299999999999996</v>
          </cell>
          <cell r="P71">
            <v>193</v>
          </cell>
          <cell r="Q71">
            <v>443208.94</v>
          </cell>
          <cell r="R71">
            <v>33646.870000000003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108534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801149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43214</v>
          </cell>
          <cell r="AJ71">
            <v>9647900</v>
          </cell>
          <cell r="AK71">
            <v>978625.21899999992</v>
          </cell>
          <cell r="AL71">
            <v>4995.550009999999</v>
          </cell>
          <cell r="AM71">
            <v>116.3687</v>
          </cell>
          <cell r="AN71">
            <v>1.6865028985507247</v>
          </cell>
          <cell r="AO71">
            <v>872.21499019607836</v>
          </cell>
          <cell r="AP71">
            <v>9297.2245619161786</v>
          </cell>
          <cell r="AQ71">
            <v>1122</v>
          </cell>
          <cell r="AR71">
            <v>69</v>
          </cell>
          <cell r="AS71">
            <v>641508.49477221631</v>
          </cell>
          <cell r="AT71">
            <v>491161.48430000001</v>
          </cell>
          <cell r="AV71">
            <v>150347.01047221629</v>
          </cell>
          <cell r="AW71">
            <v>-268225.30952778371</v>
          </cell>
          <cell r="AX71">
            <v>418572.32</v>
          </cell>
        </row>
        <row r="72">
          <cell r="A72" t="str">
            <v>100699400A</v>
          </cell>
          <cell r="E72" t="str">
            <v>010</v>
          </cell>
          <cell r="F72" t="str">
            <v>ST JOHN MED CTR</v>
          </cell>
          <cell r="G72" t="str">
            <v>TULSA,OK 74104-6520</v>
          </cell>
          <cell r="H72" t="str">
            <v>74104</v>
          </cell>
          <cell r="I72" t="str">
            <v>Private</v>
          </cell>
          <cell r="J72" t="str">
            <v>Yes</v>
          </cell>
          <cell r="K72">
            <v>370114</v>
          </cell>
          <cell r="L72">
            <v>42643</v>
          </cell>
          <cell r="M72">
            <v>0.8849999999999999</v>
          </cell>
          <cell r="N72">
            <v>0.8849999999999999</v>
          </cell>
          <cell r="O72">
            <v>0.8849999999999999</v>
          </cell>
          <cell r="P72">
            <v>24317</v>
          </cell>
          <cell r="Q72">
            <v>26853414.710000001</v>
          </cell>
          <cell r="R72">
            <v>2935308.75</v>
          </cell>
          <cell r="S72">
            <v>611393</v>
          </cell>
          <cell r="T72">
            <v>0</v>
          </cell>
          <cell r="U72">
            <v>18769.77</v>
          </cell>
          <cell r="V72">
            <v>3526.98</v>
          </cell>
          <cell r="X72">
            <v>4071154</v>
          </cell>
          <cell r="Y72">
            <v>3914420</v>
          </cell>
          <cell r="Z72">
            <v>1879529</v>
          </cell>
          <cell r="AA72">
            <v>4257396</v>
          </cell>
          <cell r="AB72">
            <v>0</v>
          </cell>
          <cell r="AC72">
            <v>0</v>
          </cell>
          <cell r="AD72">
            <v>8114011</v>
          </cell>
          <cell r="AE72">
            <v>1299026</v>
          </cell>
          <cell r="AF72">
            <v>2784462</v>
          </cell>
          <cell r="AG72">
            <v>35513</v>
          </cell>
          <cell r="AH72">
            <v>920</v>
          </cell>
          <cell r="AI72">
            <v>1077357</v>
          </cell>
          <cell r="AJ72">
            <v>108452686</v>
          </cell>
          <cell r="AK72">
            <v>28174500.275999997</v>
          </cell>
          <cell r="AL72">
            <v>5175.2084500000001</v>
          </cell>
          <cell r="AM72">
            <v>6471.8172799999838</v>
          </cell>
          <cell r="AN72">
            <v>1.5383449679106214</v>
          </cell>
          <cell r="AO72">
            <v>2695.3506434516403</v>
          </cell>
          <cell r="AP72">
            <v>10656.606520397667</v>
          </cell>
          <cell r="AQ72">
            <v>10453</v>
          </cell>
          <cell r="AR72">
            <v>4207</v>
          </cell>
          <cell r="AS72">
            <v>44832343.631312981</v>
          </cell>
          <cell r="AT72">
            <v>31335085.6063</v>
          </cell>
          <cell r="AV72">
            <v>13497258.025012981</v>
          </cell>
          <cell r="AW72">
            <v>-12063855.064987019</v>
          </cell>
          <cell r="AX72">
            <v>25561113.09</v>
          </cell>
        </row>
        <row r="73">
          <cell r="A73" t="str">
            <v>200106410A</v>
          </cell>
          <cell r="E73" t="str">
            <v>010</v>
          </cell>
          <cell r="F73" t="str">
            <v>ST JOHN OWASSO</v>
          </cell>
          <cell r="G73" t="str">
            <v>OWASSO,OK 74055-4600</v>
          </cell>
          <cell r="H73" t="str">
            <v>74055</v>
          </cell>
          <cell r="I73" t="str">
            <v>Private</v>
          </cell>
          <cell r="J73" t="str">
            <v>Yes</v>
          </cell>
          <cell r="K73">
            <v>370227</v>
          </cell>
          <cell r="L73">
            <v>43100</v>
          </cell>
          <cell r="M73">
            <v>0.83299999999999996</v>
          </cell>
          <cell r="N73">
            <v>0.83299999999999996</v>
          </cell>
          <cell r="O73">
            <v>0.83299999999999996</v>
          </cell>
          <cell r="P73">
            <v>1046</v>
          </cell>
          <cell r="Q73">
            <v>921227.26</v>
          </cell>
          <cell r="R73">
            <v>261799.87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51676</v>
          </cell>
          <cell r="AA73">
            <v>165105</v>
          </cell>
          <cell r="AB73">
            <v>0</v>
          </cell>
          <cell r="AC73">
            <v>0</v>
          </cell>
          <cell r="AD73">
            <v>193233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35408</v>
          </cell>
          <cell r="AJ73">
            <v>2645700</v>
          </cell>
          <cell r="AK73">
            <v>457448.39399999997</v>
          </cell>
          <cell r="AL73">
            <v>4995.550009999999</v>
          </cell>
          <cell r="AM73">
            <v>435.7131</v>
          </cell>
          <cell r="AN73">
            <v>0.81594213483146072</v>
          </cell>
          <cell r="AO73">
            <v>1099.6355624999999</v>
          </cell>
          <cell r="AP73">
            <v>5175.7153023167239</v>
          </cell>
          <cell r="AQ73">
            <v>416</v>
          </cell>
          <cell r="AR73">
            <v>534</v>
          </cell>
          <cell r="AS73">
            <v>2763831.9714371306</v>
          </cell>
          <cell r="AT73">
            <v>1218517.9438999998</v>
          </cell>
          <cell r="AV73">
            <v>1545314.0275371308</v>
          </cell>
          <cell r="AW73">
            <v>584786.78753713076</v>
          </cell>
          <cell r="AX73">
            <v>960527.24</v>
          </cell>
        </row>
        <row r="74">
          <cell r="A74" t="str">
            <v>100690020A</v>
          </cell>
          <cell r="B74" t="str">
            <v>100690020C</v>
          </cell>
          <cell r="E74" t="str">
            <v>010</v>
          </cell>
          <cell r="F74" t="str">
            <v>ST MARY'S REGIONAL CTR</v>
          </cell>
          <cell r="G74" t="str">
            <v>ENID,OK 73701-</v>
          </cell>
          <cell r="H74" t="str">
            <v>73701</v>
          </cell>
          <cell r="I74" t="str">
            <v>Private</v>
          </cell>
          <cell r="J74" t="str">
            <v>Yes</v>
          </cell>
          <cell r="K74">
            <v>370026</v>
          </cell>
          <cell r="L74">
            <v>42735</v>
          </cell>
          <cell r="M74">
            <v>0.90489999999999993</v>
          </cell>
          <cell r="N74">
            <v>0.90489999999999993</v>
          </cell>
          <cell r="O74">
            <v>0.90489999999999993</v>
          </cell>
          <cell r="P74">
            <v>2539</v>
          </cell>
          <cell r="Q74">
            <v>2142060.2200000002</v>
          </cell>
          <cell r="R74">
            <v>112040.37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X74">
            <v>511355</v>
          </cell>
          <cell r="Y74">
            <v>0</v>
          </cell>
          <cell r="Z74">
            <v>152035</v>
          </cell>
          <cell r="AA74">
            <v>510583</v>
          </cell>
          <cell r="AB74">
            <v>0</v>
          </cell>
          <cell r="AC74">
            <v>0</v>
          </cell>
          <cell r="AD74">
            <v>1503852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206974</v>
          </cell>
          <cell r="AJ74">
            <v>14718299</v>
          </cell>
          <cell r="AK74">
            <v>2962688.5729999999</v>
          </cell>
          <cell r="AL74">
            <v>5243.962352999999</v>
          </cell>
          <cell r="AM74">
            <v>690.36229999999841</v>
          </cell>
          <cell r="AN74">
            <v>0.99189985632183675</v>
          </cell>
          <cell r="AO74">
            <v>1221.7272465979381</v>
          </cell>
          <cell r="AP74">
            <v>6423.212751095758</v>
          </cell>
          <cell r="AQ74">
            <v>2425</v>
          </cell>
          <cell r="AR74">
            <v>696</v>
          </cell>
          <cell r="AS74">
            <v>4470556.074762648</v>
          </cell>
          <cell r="AT74">
            <v>2321723.6077000005</v>
          </cell>
          <cell r="AV74">
            <v>2148832.4670626475</v>
          </cell>
          <cell r="AW74">
            <v>254548.9070626474</v>
          </cell>
          <cell r="AX74">
            <v>1894283.56</v>
          </cell>
        </row>
        <row r="75">
          <cell r="A75" t="str">
            <v>200292720A</v>
          </cell>
          <cell r="E75" t="str">
            <v>010</v>
          </cell>
          <cell r="F75" t="str">
            <v>SUMMIT MEDICAL CENTER, LLC</v>
          </cell>
          <cell r="G75" t="str">
            <v>EDMOND,OK 73013-3023</v>
          </cell>
          <cell r="H75" t="str">
            <v>73013</v>
          </cell>
          <cell r="I75" t="str">
            <v>Private</v>
          </cell>
          <cell r="J75" t="str">
            <v>Yes</v>
          </cell>
          <cell r="K75">
            <v>370225</v>
          </cell>
          <cell r="L75">
            <v>43100</v>
          </cell>
          <cell r="M75">
            <v>0.8982</v>
          </cell>
          <cell r="N75">
            <v>0.8982</v>
          </cell>
          <cell r="O75">
            <v>0.8982</v>
          </cell>
          <cell r="P75">
            <v>26</v>
          </cell>
          <cell r="Q75">
            <v>72659.38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X75">
            <v>86641</v>
          </cell>
          <cell r="Y75">
            <v>0</v>
          </cell>
          <cell r="Z75">
            <v>6127</v>
          </cell>
          <cell r="AA75">
            <v>19493</v>
          </cell>
          <cell r="AB75">
            <v>0</v>
          </cell>
          <cell r="AC75">
            <v>0</v>
          </cell>
          <cell r="AD75">
            <v>77109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791089</v>
          </cell>
          <cell r="AK75">
            <v>194482.99</v>
          </cell>
          <cell r="AL75">
            <v>5220.8140540000004</v>
          </cell>
          <cell r="AM75">
            <v>16.267500000000002</v>
          </cell>
          <cell r="AN75">
            <v>2.3239285714285716</v>
          </cell>
          <cell r="AO75">
            <v>3889.6597999999999</v>
          </cell>
          <cell r="AP75">
            <v>16022.45874620643</v>
          </cell>
          <cell r="AQ75">
            <v>50</v>
          </cell>
          <cell r="AR75">
            <v>7</v>
          </cell>
          <cell r="AS75">
            <v>112157.21122344502</v>
          </cell>
          <cell r="AT75">
            <v>74839.161400000012</v>
          </cell>
          <cell r="AV75">
            <v>37318.049823445006</v>
          </cell>
          <cell r="AW75">
            <v>37318.049823445006</v>
          </cell>
          <cell r="AX75">
            <v>0</v>
          </cell>
        </row>
        <row r="76">
          <cell r="A76" t="str">
            <v>200019120A</v>
          </cell>
          <cell r="E76" t="str">
            <v>010</v>
          </cell>
          <cell r="F76" t="str">
            <v>WOODWARD HEALTH SYSTEM LLC</v>
          </cell>
          <cell r="G76" t="str">
            <v>WOODWARD,OK 73801-2448</v>
          </cell>
          <cell r="H76" t="str">
            <v>73801</v>
          </cell>
          <cell r="I76" t="str">
            <v>Private</v>
          </cell>
          <cell r="J76" t="str">
            <v>Yes</v>
          </cell>
          <cell r="K76">
            <v>370002</v>
          </cell>
          <cell r="L76">
            <v>42886</v>
          </cell>
          <cell r="M76">
            <v>0.8849999999999999</v>
          </cell>
          <cell r="N76">
            <v>0.8849999999999999</v>
          </cell>
          <cell r="O76">
            <v>0.8849999999999999</v>
          </cell>
          <cell r="P76">
            <v>915</v>
          </cell>
          <cell r="Q76">
            <v>890432.82</v>
          </cell>
          <cell r="R76">
            <v>170951.06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61140</v>
          </cell>
          <cell r="Y76">
            <v>0</v>
          </cell>
          <cell r="Z76">
            <v>91991</v>
          </cell>
          <cell r="AA76">
            <v>191711</v>
          </cell>
          <cell r="AB76">
            <v>0</v>
          </cell>
          <cell r="AC76">
            <v>3982884</v>
          </cell>
          <cell r="AD76">
            <v>303313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34869</v>
          </cell>
          <cell r="AJ76">
            <v>3924273</v>
          </cell>
          <cell r="AK76">
            <v>761659.1449999999</v>
          </cell>
          <cell r="AL76">
            <v>5175.2084500000001</v>
          </cell>
          <cell r="AM76">
            <v>311.32559999999978</v>
          </cell>
          <cell r="AN76">
            <v>0.73081126760563331</v>
          </cell>
          <cell r="AO76">
            <v>1336.2441140350875</v>
          </cell>
          <cell r="AP76">
            <v>5118.3447615029727</v>
          </cell>
          <cell r="AQ76">
            <v>570</v>
          </cell>
          <cell r="AR76">
            <v>426</v>
          </cell>
          <cell r="AS76">
            <v>2180414.8684002664</v>
          </cell>
          <cell r="AT76">
            <v>1093225.3964</v>
          </cell>
          <cell r="AV76">
            <v>1087189.4720002664</v>
          </cell>
          <cell r="AW76">
            <v>-114298.18799973372</v>
          </cell>
          <cell r="AX76">
            <v>1201487.6600000001</v>
          </cell>
        </row>
        <row r="77">
          <cell r="A77" t="str">
            <v>200702430B</v>
          </cell>
          <cell r="B77" t="str">
            <v>200702430C</v>
          </cell>
          <cell r="E77" t="str">
            <v>010</v>
          </cell>
          <cell r="F77" t="str">
            <v>SAINT FRANCIS HOSPITAL VINITA</v>
          </cell>
          <cell r="G77" t="str">
            <v>VINITA,OK 74301-1422</v>
          </cell>
          <cell r="H77" t="str">
            <v>74301</v>
          </cell>
          <cell r="I77" t="str">
            <v xml:space="preserve">Private </v>
          </cell>
          <cell r="J77" t="str">
            <v>Yes</v>
          </cell>
          <cell r="K77">
            <v>370065</v>
          </cell>
          <cell r="L77">
            <v>42708</v>
          </cell>
          <cell r="M77">
            <v>0.77410000000000001</v>
          </cell>
          <cell r="N77">
            <v>0.77410000000000001</v>
          </cell>
          <cell r="O77">
            <v>0.77410000000000001</v>
          </cell>
          <cell r="P77">
            <v>837</v>
          </cell>
          <cell r="Q77">
            <v>331330.70999999996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Z77">
            <v>50770</v>
          </cell>
          <cell r="AA77">
            <v>156348</v>
          </cell>
          <cell r="AB77">
            <v>0</v>
          </cell>
          <cell r="AC77">
            <v>1881924</v>
          </cell>
          <cell r="AD77">
            <v>159416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275543</v>
          </cell>
          <cell r="AJ77">
            <v>2237913</v>
          </cell>
          <cell r="AK77">
            <v>659413.07899999991</v>
          </cell>
          <cell r="AL77">
            <v>4792.0522769999998</v>
          </cell>
          <cell r="AM77">
            <v>112.99400000000003</v>
          </cell>
          <cell r="AN77">
            <v>1.046240740740741</v>
          </cell>
          <cell r="AO77">
            <v>1455.6580110375273</v>
          </cell>
          <cell r="AP77">
            <v>6469.2983349943615</v>
          </cell>
          <cell r="AQ77">
            <v>453</v>
          </cell>
          <cell r="AR77">
            <v>108</v>
          </cell>
          <cell r="AS77">
            <v>698684.22017939109</v>
          </cell>
          <cell r="AT77">
            <v>341270.63129999995</v>
          </cell>
          <cell r="AV77">
            <v>357413.58887939114</v>
          </cell>
          <cell r="AW77">
            <v>-35761.741120608873</v>
          </cell>
          <cell r="AX77">
            <v>393175.33</v>
          </cell>
        </row>
        <row r="78">
          <cell r="A78" t="str">
            <v>200080160A</v>
          </cell>
          <cell r="E78" t="str">
            <v>010</v>
          </cell>
          <cell r="F78" t="str">
            <v>CHG CORNERSTONE HOSPITAL OF OKLAHOMA - SHAWNEE</v>
          </cell>
          <cell r="G78" t="str">
            <v>SHAWNEE,OK 74801-</v>
          </cell>
          <cell r="H78" t="str">
            <v>74801</v>
          </cell>
          <cell r="I78" t="str">
            <v>Private - LTCH</v>
          </cell>
          <cell r="J78" t="str">
            <v>Yes</v>
          </cell>
          <cell r="K78">
            <v>372019</v>
          </cell>
          <cell r="L78">
            <v>42978</v>
          </cell>
          <cell r="M78" t="e">
            <v>#N/A</v>
          </cell>
          <cell r="N78">
            <v>0.8849999999999999</v>
          </cell>
          <cell r="O78">
            <v>0.8849999999999999</v>
          </cell>
          <cell r="P78">
            <v>613</v>
          </cell>
          <cell r="Q78">
            <v>549728.11</v>
          </cell>
          <cell r="R78">
            <v>5864.62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5175.2084500000001</v>
          </cell>
          <cell r="AM78">
            <v>100.47909999999999</v>
          </cell>
          <cell r="AN78">
            <v>3.2412612903225804</v>
          </cell>
          <cell r="AO78">
            <v>0</v>
          </cell>
          <cell r="AP78">
            <v>16774.202818335321</v>
          </cell>
          <cell r="AQ78">
            <v>346</v>
          </cell>
          <cell r="AR78">
            <v>31</v>
          </cell>
          <cell r="AS78">
            <v>520000.28736839496</v>
          </cell>
          <cell r="AT78">
            <v>572260.51190000004</v>
          </cell>
          <cell r="AV78">
            <v>-52260.224531605083</v>
          </cell>
          <cell r="AW78">
            <v>-52260.224531605083</v>
          </cell>
          <cell r="AX78">
            <v>0</v>
          </cell>
        </row>
        <row r="79">
          <cell r="A79" t="str">
            <v>200119790A</v>
          </cell>
          <cell r="E79" t="str">
            <v>010</v>
          </cell>
          <cell r="F79" t="str">
            <v>CORNERSTONE HOSPITAL OF OKLAHOMA - MUSKOGEE</v>
          </cell>
          <cell r="G79" t="str">
            <v>MUSKOGEE,OK 74403-4916</v>
          </cell>
          <cell r="H79" t="str">
            <v>74403</v>
          </cell>
          <cell r="I79" t="str">
            <v>Private - LTCH</v>
          </cell>
          <cell r="J79" t="str">
            <v>Yes</v>
          </cell>
          <cell r="K79">
            <v>372022</v>
          </cell>
          <cell r="L79">
            <v>42916</v>
          </cell>
          <cell r="M79" t="e">
            <v>#N/A</v>
          </cell>
          <cell r="N79">
            <v>0.83299999999999996</v>
          </cell>
          <cell r="O79">
            <v>0.83299999999999996</v>
          </cell>
          <cell r="P79">
            <v>1707</v>
          </cell>
          <cell r="Q79">
            <v>1839279.27</v>
          </cell>
          <cell r="R79">
            <v>445783.14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4995.550009999999</v>
          </cell>
          <cell r="AM79">
            <v>350.6515</v>
          </cell>
          <cell r="AN79">
            <v>5.0093071428571427</v>
          </cell>
          <cell r="AO79">
            <v>0</v>
          </cell>
          <cell r="AP79">
            <v>25024.244347593067</v>
          </cell>
          <cell r="AQ79">
            <v>718</v>
          </cell>
          <cell r="AR79">
            <v>70</v>
          </cell>
          <cell r="AS79">
            <v>1751697.1043315146</v>
          </cell>
          <cell r="AT79">
            <v>2353614.2823000001</v>
          </cell>
          <cell r="AV79">
            <v>-601917.17796848551</v>
          </cell>
          <cell r="AW79">
            <v>-601917.17796848551</v>
          </cell>
          <cell r="AX79">
            <v>0</v>
          </cell>
        </row>
        <row r="80">
          <cell r="A80" t="str">
            <v>200347120A</v>
          </cell>
          <cell r="E80" t="str">
            <v>010</v>
          </cell>
          <cell r="F80" t="str">
            <v>LTAC HOSPITAL OF EDMOND, LLC</v>
          </cell>
          <cell r="G80" t="str">
            <v>EDMOND,OK 73034-5705</v>
          </cell>
          <cell r="H80" t="str">
            <v>73034</v>
          </cell>
          <cell r="I80" t="str">
            <v>Private - LTCH</v>
          </cell>
          <cell r="J80" t="str">
            <v>Yes</v>
          </cell>
          <cell r="K80">
            <v>372005</v>
          </cell>
          <cell r="L80">
            <v>42886</v>
          </cell>
          <cell r="M80" t="e">
            <v>#N/A</v>
          </cell>
          <cell r="N80">
            <v>0.8982</v>
          </cell>
          <cell r="O80">
            <v>0.8982</v>
          </cell>
          <cell r="P80">
            <v>230</v>
          </cell>
          <cell r="Q80">
            <v>326715.19</v>
          </cell>
          <cell r="R80">
            <v>36193.620000000003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5220.8140540000004</v>
          </cell>
          <cell r="AM80">
            <v>55.841900000000003</v>
          </cell>
          <cell r="AN80">
            <v>9.3069833333333332</v>
          </cell>
          <cell r="AO80">
            <v>0</v>
          </cell>
          <cell r="AP80">
            <v>48590.029387010436</v>
          </cell>
          <cell r="AQ80">
            <v>388</v>
          </cell>
          <cell r="AR80">
            <v>6</v>
          </cell>
          <cell r="AS80">
            <v>291540.17632206262</v>
          </cell>
          <cell r="AT80">
            <v>373796.07429999998</v>
          </cell>
          <cell r="AV80">
            <v>-82255.897977937362</v>
          </cell>
          <cell r="AW80">
            <v>-82255.897977937362</v>
          </cell>
          <cell r="AX80">
            <v>0</v>
          </cell>
        </row>
        <row r="81">
          <cell r="A81" t="str">
            <v>100689350A</v>
          </cell>
          <cell r="E81" t="str">
            <v>010</v>
          </cell>
          <cell r="F81" t="str">
            <v>SELECT SPECIALTY HOSPITAL - OK</v>
          </cell>
          <cell r="G81" t="str">
            <v>OKLAHOMA CITY,OK 73112-</v>
          </cell>
          <cell r="H81" t="str">
            <v>73112</v>
          </cell>
          <cell r="I81" t="str">
            <v>Private - LTCH</v>
          </cell>
          <cell r="J81" t="str">
            <v>Yes</v>
          </cell>
          <cell r="K81">
            <v>372009</v>
          </cell>
          <cell r="L81">
            <v>43131</v>
          </cell>
          <cell r="M81" t="e">
            <v>#N/A</v>
          </cell>
          <cell r="N81">
            <v>0.8982</v>
          </cell>
          <cell r="O81">
            <v>0.8982</v>
          </cell>
          <cell r="P81">
            <v>244</v>
          </cell>
          <cell r="Q81">
            <v>203340.59</v>
          </cell>
          <cell r="R81">
            <v>70471.34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5220.8140540000004</v>
          </cell>
          <cell r="AM81">
            <v>40.669000000000004</v>
          </cell>
          <cell r="AN81">
            <v>3.6971818181818183</v>
          </cell>
          <cell r="AO81">
            <v>0</v>
          </cell>
          <cell r="AP81">
            <v>19302.298796556912</v>
          </cell>
          <cell r="AQ81">
            <v>471</v>
          </cell>
          <cell r="AR81">
            <v>11</v>
          </cell>
          <cell r="AS81">
            <v>212325.28676212602</v>
          </cell>
          <cell r="AT81">
            <v>282026.2879</v>
          </cell>
          <cell r="AV81">
            <v>-69701.001137873973</v>
          </cell>
          <cell r="AW81">
            <v>-69701.001137873973</v>
          </cell>
          <cell r="AX81">
            <v>0</v>
          </cell>
        </row>
        <row r="82">
          <cell r="A82" t="str">
            <v>200224040B</v>
          </cell>
          <cell r="E82" t="str">
            <v>010</v>
          </cell>
          <cell r="F82" t="str">
            <v>SELECT SPECIALTY HOSPITAL-TULSA MIDTOWN</v>
          </cell>
          <cell r="G82" t="str">
            <v>TULSA,OK 74120-5418</v>
          </cell>
          <cell r="H82" t="str">
            <v>74120</v>
          </cell>
          <cell r="I82" t="str">
            <v>Private - LTCH</v>
          </cell>
          <cell r="J82" t="str">
            <v>Yes</v>
          </cell>
          <cell r="K82">
            <v>372007</v>
          </cell>
          <cell r="L82">
            <v>42978</v>
          </cell>
          <cell r="M82" t="e">
            <v>#N/A</v>
          </cell>
          <cell r="N82">
            <v>0.8849999999999999</v>
          </cell>
          <cell r="O82">
            <v>0.8849999999999999</v>
          </cell>
          <cell r="P82">
            <v>372</v>
          </cell>
          <cell r="Q82">
            <v>392595.36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5175.2084500000001</v>
          </cell>
          <cell r="AM82">
            <v>22.818100000000001</v>
          </cell>
          <cell r="AN82">
            <v>5.7045250000000003</v>
          </cell>
          <cell r="AO82">
            <v>0</v>
          </cell>
          <cell r="AP82">
            <v>29522.105983236252</v>
          </cell>
          <cell r="AQ82">
            <v>243</v>
          </cell>
          <cell r="AR82">
            <v>4</v>
          </cell>
          <cell r="AS82">
            <v>118088.42393294501</v>
          </cell>
          <cell r="AT82">
            <v>404373.22080000001</v>
          </cell>
          <cell r="AV82">
            <v>-286284.796867055</v>
          </cell>
          <cell r="AW82">
            <v>-286284.796867055</v>
          </cell>
          <cell r="AX82">
            <v>0</v>
          </cell>
        </row>
        <row r="83">
          <cell r="A83" t="str">
            <v>100806400X</v>
          </cell>
          <cell r="E83" t="str">
            <v>010</v>
          </cell>
          <cell r="F83" t="str">
            <v>WILLOW VIEW HOSP</v>
          </cell>
          <cell r="G83" t="str">
            <v>SPENCER,OK 73084-</v>
          </cell>
          <cell r="H83" t="str">
            <v>73084</v>
          </cell>
          <cell r="I83" t="str">
            <v>Private</v>
          </cell>
          <cell r="J83" t="str">
            <v>Yes</v>
          </cell>
          <cell r="K83">
            <v>370028</v>
          </cell>
          <cell r="L83">
            <v>42916</v>
          </cell>
          <cell r="M83">
            <v>0.8982</v>
          </cell>
          <cell r="N83">
            <v>0.8982</v>
          </cell>
          <cell r="O83">
            <v>0.8982</v>
          </cell>
          <cell r="P83">
            <v>1381</v>
          </cell>
          <cell r="Q83">
            <v>519968.22</v>
          </cell>
          <cell r="R83">
            <v>140642.04999999999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X83">
            <v>7135084</v>
          </cell>
          <cell r="Y83">
            <v>4157011</v>
          </cell>
          <cell r="Z83">
            <v>2219811</v>
          </cell>
          <cell r="AA83">
            <v>9995702</v>
          </cell>
          <cell r="AB83">
            <v>0</v>
          </cell>
          <cell r="AC83">
            <v>0</v>
          </cell>
          <cell r="AD83">
            <v>8013020</v>
          </cell>
          <cell r="AE83">
            <v>883826</v>
          </cell>
          <cell r="AF83">
            <v>10737651</v>
          </cell>
          <cell r="AG83">
            <v>7691</v>
          </cell>
          <cell r="AH83">
            <v>34064</v>
          </cell>
          <cell r="AI83">
            <v>507816</v>
          </cell>
          <cell r="AJ83">
            <v>112211327</v>
          </cell>
          <cell r="AK83">
            <v>44871351.251999997</v>
          </cell>
          <cell r="AL83">
            <v>5220.8140540000004</v>
          </cell>
          <cell r="AM83">
            <v>415.3910999999988</v>
          </cell>
          <cell r="AN83">
            <v>1.1136490616621952</v>
          </cell>
          <cell r="AO83">
            <v>5687.8376539485353</v>
          </cell>
          <cell r="AP83">
            <v>11501.992326298438</v>
          </cell>
          <cell r="AQ83">
            <v>7889</v>
          </cell>
          <cell r="AR83">
            <v>373</v>
          </cell>
          <cell r="AS83">
            <v>4290243.1377093168</v>
          </cell>
          <cell r="AT83">
            <v>680428.57810000004</v>
          </cell>
          <cell r="AV83">
            <v>3609814.5596093168</v>
          </cell>
          <cell r="AW83">
            <v>3609814.5596093168</v>
          </cell>
          <cell r="AX83">
            <v>0</v>
          </cell>
        </row>
        <row r="84">
          <cell r="A84" t="str">
            <v>200697510F</v>
          </cell>
          <cell r="E84" t="str">
            <v>010</v>
          </cell>
          <cell r="F84" t="str">
            <v>CENTER FOR ORTHOPAEDIC RECONSTRUCTION &amp; EXCELLENCE</v>
          </cell>
          <cell r="G84" t="str">
            <v>JENKS,OK 74037-3465</v>
          </cell>
          <cell r="H84" t="str">
            <v>74037</v>
          </cell>
          <cell r="I84" t="str">
            <v>Private - Sp</v>
          </cell>
          <cell r="J84" t="str">
            <v>Yes</v>
          </cell>
          <cell r="K84">
            <v>370041</v>
          </cell>
          <cell r="L84">
            <v>42735</v>
          </cell>
          <cell r="M84">
            <v>0.83299999999999996</v>
          </cell>
          <cell r="N84">
            <v>0.83299999999999996</v>
          </cell>
          <cell r="O84">
            <v>0.83299999999999996</v>
          </cell>
          <cell r="P84">
            <v>21</v>
          </cell>
          <cell r="Q84">
            <v>122751.62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X84">
            <v>5648972</v>
          </cell>
          <cell r="Y84">
            <v>0</v>
          </cell>
          <cell r="Z84">
            <v>45205</v>
          </cell>
          <cell r="AA84">
            <v>18201</v>
          </cell>
          <cell r="AB84">
            <v>0</v>
          </cell>
          <cell r="AC84">
            <v>0</v>
          </cell>
          <cell r="AD84">
            <v>400650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19634</v>
          </cell>
          <cell r="AJ84">
            <v>10652886</v>
          </cell>
          <cell r="AK84">
            <v>6298243.8739999998</v>
          </cell>
          <cell r="AL84">
            <v>4995.550009999999</v>
          </cell>
          <cell r="AM84">
            <v>25.653700000000001</v>
          </cell>
          <cell r="AN84">
            <v>1.8324071428571429</v>
          </cell>
          <cell r="AO84">
            <v>10077.1901984</v>
          </cell>
          <cell r="AP84">
            <v>19231.07171922407</v>
          </cell>
          <cell r="AQ84">
            <v>625</v>
          </cell>
          <cell r="AR84">
            <v>14</v>
          </cell>
          <cell r="AS84">
            <v>269235.00406913698</v>
          </cell>
          <cell r="AT84">
            <v>126434.1686</v>
          </cell>
          <cell r="AV84">
            <v>142800.83546913698</v>
          </cell>
          <cell r="AW84">
            <v>142800.83546913698</v>
          </cell>
          <cell r="AX84">
            <v>0</v>
          </cell>
        </row>
        <row r="85">
          <cell r="A85" t="str">
            <v>100746230B</v>
          </cell>
          <cell r="E85" t="str">
            <v>010</v>
          </cell>
          <cell r="F85" t="str">
            <v>COMMUNITY HOSPITAL</v>
          </cell>
          <cell r="G85" t="str">
            <v>OKLAHOMA CITY,OK 73159-7900</v>
          </cell>
          <cell r="H85" t="str">
            <v>73159</v>
          </cell>
          <cell r="I85" t="str">
            <v>Private - Sp</v>
          </cell>
          <cell r="J85" t="str">
            <v>Yes</v>
          </cell>
          <cell r="K85">
            <v>370203</v>
          </cell>
          <cell r="L85">
            <v>43100</v>
          </cell>
          <cell r="M85">
            <v>0.8982</v>
          </cell>
          <cell r="N85">
            <v>0.8982</v>
          </cell>
          <cell r="O85">
            <v>0.8982</v>
          </cell>
          <cell r="P85">
            <v>115</v>
          </cell>
          <cell r="Q85">
            <v>534632.66</v>
          </cell>
          <cell r="R85">
            <v>20178.96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227986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907337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11078728</v>
          </cell>
          <cell r="AK85">
            <v>1165976.7209999999</v>
          </cell>
          <cell r="AL85">
            <v>5220.8140540000004</v>
          </cell>
          <cell r="AM85">
            <v>129.41709999999998</v>
          </cell>
          <cell r="AN85">
            <v>2.3530381818181816</v>
          </cell>
          <cell r="AO85">
            <v>1337.1292672018349</v>
          </cell>
          <cell r="AP85">
            <v>13621.904076436806</v>
          </cell>
          <cell r="AQ85">
            <v>872</v>
          </cell>
          <cell r="AR85">
            <v>55</v>
          </cell>
          <cell r="AS85">
            <v>749204.7242040243</v>
          </cell>
          <cell r="AT85">
            <v>571455.96860000002</v>
          </cell>
          <cell r="AV85">
            <v>177748.75560402428</v>
          </cell>
          <cell r="AW85">
            <v>177748.75560402428</v>
          </cell>
          <cell r="AX85">
            <v>0</v>
          </cell>
        </row>
        <row r="86">
          <cell r="A86" t="str">
            <v>100745350B</v>
          </cell>
          <cell r="E86" t="str">
            <v>010</v>
          </cell>
          <cell r="F86" t="str">
            <v>LAKESIDE WOMENS CENTER OF</v>
          </cell>
          <cell r="G86" t="str">
            <v>OKLAHOMA CITY,OK 73120-</v>
          </cell>
          <cell r="H86" t="str">
            <v>73120</v>
          </cell>
          <cell r="I86" t="str">
            <v>Private - Sp</v>
          </cell>
          <cell r="J86" t="str">
            <v>Yes</v>
          </cell>
          <cell r="K86">
            <v>370199</v>
          </cell>
          <cell r="L86">
            <v>42916</v>
          </cell>
          <cell r="M86">
            <v>0.8982</v>
          </cell>
          <cell r="N86">
            <v>0.8982</v>
          </cell>
          <cell r="O86">
            <v>0.8982</v>
          </cell>
          <cell r="P86">
            <v>1461</v>
          </cell>
          <cell r="Q86">
            <v>961859.5</v>
          </cell>
          <cell r="R86">
            <v>382749.07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Z86">
            <v>908</v>
          </cell>
          <cell r="AA86">
            <v>123490</v>
          </cell>
          <cell r="AB86">
            <v>0</v>
          </cell>
          <cell r="AC86">
            <v>0</v>
          </cell>
          <cell r="AD86">
            <v>5245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188874</v>
          </cell>
          <cell r="AK86">
            <v>133143.36099999998</v>
          </cell>
          <cell r="AL86">
            <v>5220.8140540000004</v>
          </cell>
          <cell r="AM86">
            <v>479.76019999999983</v>
          </cell>
          <cell r="AN86">
            <v>0.73357828746177345</v>
          </cell>
          <cell r="AO86">
            <v>12103.941909090907</v>
          </cell>
          <cell r="AP86">
            <v>15933.817741980587</v>
          </cell>
          <cell r="AQ86">
            <v>11</v>
          </cell>
          <cell r="AR86">
            <v>654</v>
          </cell>
          <cell r="AS86">
            <v>10420716.803255305</v>
          </cell>
          <cell r="AT86">
            <v>1384946.8271000001</v>
          </cell>
          <cell r="AV86">
            <v>9035769.9761553053</v>
          </cell>
          <cell r="AW86">
            <v>9035769.9761553053</v>
          </cell>
          <cell r="AX86">
            <v>0</v>
          </cell>
        </row>
        <row r="87">
          <cell r="A87" t="str">
            <v>200069370A</v>
          </cell>
          <cell r="E87" t="str">
            <v>010</v>
          </cell>
          <cell r="F87" t="str">
            <v>MCBRIDE CLINIC ORTHOPEDIC HOSPITAL</v>
          </cell>
          <cell r="G87" t="str">
            <v>OKLAHOMA CITY,OK 73114-7408</v>
          </cell>
          <cell r="H87" t="str">
            <v>73114</v>
          </cell>
          <cell r="I87" t="str">
            <v>Private - Sp</v>
          </cell>
          <cell r="J87" t="str">
            <v>Yes</v>
          </cell>
          <cell r="K87">
            <v>370222</v>
          </cell>
          <cell r="L87">
            <v>43100</v>
          </cell>
          <cell r="M87">
            <v>0.8982</v>
          </cell>
          <cell r="N87">
            <v>0.8982</v>
          </cell>
          <cell r="O87">
            <v>0.8982</v>
          </cell>
          <cell r="P87">
            <v>74</v>
          </cell>
          <cell r="Q87">
            <v>290767.67</v>
          </cell>
          <cell r="R87">
            <v>16087.94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55388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1716628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5920</v>
          </cell>
          <cell r="AJ87">
            <v>20960863</v>
          </cell>
          <cell r="AK87">
            <v>1825940.2719999999</v>
          </cell>
          <cell r="AL87">
            <v>5220.8140540000004</v>
          </cell>
          <cell r="AM87">
            <v>69.719399999999993</v>
          </cell>
          <cell r="AN87">
            <v>2.5821999999999998</v>
          </cell>
          <cell r="AO87">
            <v>1048.7882090752441</v>
          </cell>
          <cell r="AP87">
            <v>14529.974259314045</v>
          </cell>
          <cell r="AQ87">
            <v>1741</v>
          </cell>
          <cell r="AR87">
            <v>27</v>
          </cell>
          <cell r="AS87">
            <v>392309.30500147922</v>
          </cell>
          <cell r="AT87">
            <v>316061.27830000001</v>
          </cell>
          <cell r="AV87">
            <v>76248.026701479219</v>
          </cell>
          <cell r="AW87">
            <v>76248.026701479219</v>
          </cell>
          <cell r="AX87">
            <v>0</v>
          </cell>
        </row>
        <row r="88">
          <cell r="A88" t="str">
            <v>200265330A</v>
          </cell>
          <cell r="E88" t="str">
            <v>010</v>
          </cell>
          <cell r="F88" t="str">
            <v>NORTHEAST OKLAHOMA EYE INSTITUTE LLC</v>
          </cell>
          <cell r="G88" t="str">
            <v>TULSA,OK 74137-4200</v>
          </cell>
          <cell r="H88" t="str">
            <v>74137</v>
          </cell>
          <cell r="I88" t="str">
            <v>Private - Sp</v>
          </cell>
          <cell r="J88" t="str">
            <v>Yes</v>
          </cell>
          <cell r="L88">
            <v>0</v>
          </cell>
          <cell r="M88" t="e">
            <v>#N/A</v>
          </cell>
          <cell r="N88">
            <v>0.83299999999999996</v>
          </cell>
          <cell r="O88">
            <v>0.83299999999999996</v>
          </cell>
          <cell r="P88">
            <v>8</v>
          </cell>
          <cell r="Q88">
            <v>85660.39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4995.550009999999</v>
          </cell>
          <cell r="AM88">
            <v>20.832900000000002</v>
          </cell>
          <cell r="AN88">
            <v>3.4721500000000005</v>
          </cell>
          <cell r="AO88">
            <v>0</v>
          </cell>
          <cell r="AP88">
            <v>17345.298967221501</v>
          </cell>
          <cell r="AQ88">
            <v>0</v>
          </cell>
          <cell r="AR88">
            <v>6</v>
          </cell>
          <cell r="AS88">
            <v>104071.793803329</v>
          </cell>
          <cell r="AT88">
            <v>88230.201700000005</v>
          </cell>
          <cell r="AV88">
            <v>15841.592103328992</v>
          </cell>
          <cell r="AW88">
            <v>15841.592103328992</v>
          </cell>
          <cell r="AX88">
            <v>0</v>
          </cell>
        </row>
        <row r="89">
          <cell r="A89" t="str">
            <v>200066700A</v>
          </cell>
          <cell r="E89" t="str">
            <v>010</v>
          </cell>
          <cell r="F89" t="str">
            <v>OKLAHOMA CENTER FOR ORTHOPAEDIC &amp; MULTI SPECIALTY</v>
          </cell>
          <cell r="G89" t="str">
            <v>OKLAHOMA CITY,OK 73139-</v>
          </cell>
          <cell r="H89" t="str">
            <v>73139</v>
          </cell>
          <cell r="I89" t="str">
            <v>Private - Sp</v>
          </cell>
          <cell r="J89" t="str">
            <v>Yes</v>
          </cell>
          <cell r="K89">
            <v>370212</v>
          </cell>
          <cell r="L89">
            <v>43100</v>
          </cell>
          <cell r="M89">
            <v>0.8982</v>
          </cell>
          <cell r="N89">
            <v>0.8982</v>
          </cell>
          <cell r="O89">
            <v>0.8982</v>
          </cell>
          <cell r="P89">
            <v>94</v>
          </cell>
          <cell r="Q89">
            <v>372413.08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274954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13268</v>
          </cell>
          <cell r="AJ89">
            <v>3418521</v>
          </cell>
          <cell r="AK89">
            <v>296003.99399999995</v>
          </cell>
          <cell r="AL89">
            <v>5220.8140540000004</v>
          </cell>
          <cell r="AM89">
            <v>96.263299999999987</v>
          </cell>
          <cell r="AN89">
            <v>2.0926804347826082</v>
          </cell>
          <cell r="AO89">
            <v>930.83016981132062</v>
          </cell>
          <cell r="AP89">
            <v>11856.325594255193</v>
          </cell>
          <cell r="AQ89">
            <v>318</v>
          </cell>
          <cell r="AR89">
            <v>46</v>
          </cell>
          <cell r="AS89">
            <v>545390.97733573883</v>
          </cell>
          <cell r="AT89">
            <v>383585.47240000003</v>
          </cell>
          <cell r="AV89">
            <v>161805.50493573881</v>
          </cell>
          <cell r="AW89">
            <v>161805.50493573881</v>
          </cell>
          <cell r="AX89">
            <v>0</v>
          </cell>
        </row>
        <row r="90">
          <cell r="A90" t="str">
            <v>200009170A</v>
          </cell>
          <cell r="E90" t="str">
            <v>010</v>
          </cell>
          <cell r="F90" t="str">
            <v>OKLAHOMA HEART HOSPITAL LLC</v>
          </cell>
          <cell r="G90" t="str">
            <v>OKLAHOMA CITY,OK 73120-8382</v>
          </cell>
          <cell r="H90" t="str">
            <v>73120</v>
          </cell>
          <cell r="I90" t="str">
            <v>Private - Sp</v>
          </cell>
          <cell r="J90" t="str">
            <v>Yes</v>
          </cell>
          <cell r="K90">
            <v>370215</v>
          </cell>
          <cell r="L90">
            <v>43100</v>
          </cell>
          <cell r="M90">
            <v>0.8982</v>
          </cell>
          <cell r="N90">
            <v>0.8982</v>
          </cell>
          <cell r="O90">
            <v>0.8982</v>
          </cell>
          <cell r="P90">
            <v>949</v>
          </cell>
          <cell r="Q90">
            <v>2631882.96</v>
          </cell>
          <cell r="R90">
            <v>49335.17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X90">
            <v>856419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4159231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131455</v>
          </cell>
          <cell r="AJ90">
            <v>50821675</v>
          </cell>
          <cell r="AK90">
            <v>5286076.835</v>
          </cell>
          <cell r="AL90">
            <v>5220.8140540000004</v>
          </cell>
          <cell r="AM90">
            <v>528.03988000000015</v>
          </cell>
          <cell r="AN90">
            <v>2.6011816748768481</v>
          </cell>
          <cell r="AO90">
            <v>1379.8164539284783</v>
          </cell>
          <cell r="AP90">
            <v>14960.102299132788</v>
          </cell>
          <cell r="AQ90">
            <v>3831</v>
          </cell>
          <cell r="AR90">
            <v>203</v>
          </cell>
          <cell r="AS90">
            <v>3036900.766723956</v>
          </cell>
          <cell r="AT90">
            <v>2761654.6738999998</v>
          </cell>
          <cell r="AV90">
            <v>275246.09282395616</v>
          </cell>
          <cell r="AW90">
            <v>275246.09282395616</v>
          </cell>
          <cell r="AX90">
            <v>0</v>
          </cell>
        </row>
        <row r="91">
          <cell r="A91" t="str">
            <v>100747140B</v>
          </cell>
          <cell r="E91" t="str">
            <v>010</v>
          </cell>
          <cell r="F91" t="str">
            <v>OKLAHOMA SPINE HOSPITAL</v>
          </cell>
          <cell r="G91" t="str">
            <v>OKLAHOMA CITY,OK 73134-6012</v>
          </cell>
          <cell r="H91" t="str">
            <v>73134</v>
          </cell>
          <cell r="I91" t="str">
            <v>Private - Sp</v>
          </cell>
          <cell r="J91" t="str">
            <v>Yes</v>
          </cell>
          <cell r="K91">
            <v>370206</v>
          </cell>
          <cell r="L91">
            <v>43100</v>
          </cell>
          <cell r="M91">
            <v>0.8982</v>
          </cell>
          <cell r="N91">
            <v>0.8982</v>
          </cell>
          <cell r="O91">
            <v>0.8982</v>
          </cell>
          <cell r="P91">
            <v>64</v>
          </cell>
          <cell r="Q91">
            <v>488369.59</v>
          </cell>
          <cell r="R91">
            <v>7344.77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X91">
            <v>379998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1064651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13504713</v>
          </cell>
          <cell r="AK91">
            <v>1483654.5229999998</v>
          </cell>
          <cell r="AL91">
            <v>5220.8140540000004</v>
          </cell>
          <cell r="AM91">
            <v>110.45663999999999</v>
          </cell>
          <cell r="AN91">
            <v>3.347170909090909</v>
          </cell>
          <cell r="AO91">
            <v>2408.5300698051947</v>
          </cell>
          <cell r="AP91">
            <v>19883.486993126968</v>
          </cell>
          <cell r="AQ91">
            <v>616</v>
          </cell>
          <cell r="AR91">
            <v>33</v>
          </cell>
          <cell r="AS91">
            <v>656155.07077318989</v>
          </cell>
          <cell r="AT91">
            <v>510585.79080000008</v>
          </cell>
          <cell r="AV91">
            <v>145569.27997318981</v>
          </cell>
          <cell r="AW91">
            <v>145569.27997318981</v>
          </cell>
          <cell r="AX91">
            <v>0</v>
          </cell>
        </row>
        <row r="92">
          <cell r="A92" t="str">
            <v>200108340A</v>
          </cell>
          <cell r="E92" t="str">
            <v>010</v>
          </cell>
          <cell r="F92" t="str">
            <v>ONECORE HEALTH</v>
          </cell>
          <cell r="G92" t="str">
            <v>OKLAHOMA CITY,OK 73109-</v>
          </cell>
          <cell r="H92" t="str">
            <v>73109</v>
          </cell>
          <cell r="I92" t="str">
            <v>Private - Sp</v>
          </cell>
          <cell r="J92" t="str">
            <v>Yes</v>
          </cell>
          <cell r="K92">
            <v>370220</v>
          </cell>
          <cell r="L92">
            <v>43100</v>
          </cell>
          <cell r="M92">
            <v>0.8982</v>
          </cell>
          <cell r="N92">
            <v>0.8982</v>
          </cell>
          <cell r="O92">
            <v>0.8982</v>
          </cell>
          <cell r="P92">
            <v>7</v>
          </cell>
          <cell r="Q92">
            <v>10435.52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X92">
            <v>66362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110869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5118</v>
          </cell>
          <cell r="AJ92">
            <v>1184201</v>
          </cell>
          <cell r="AK92">
            <v>187272.42299999998</v>
          </cell>
          <cell r="AL92">
            <v>5220.8140540000004</v>
          </cell>
          <cell r="AM92">
            <v>6.8319000000000001</v>
          </cell>
          <cell r="AN92">
            <v>3.41595</v>
          </cell>
          <cell r="AO92">
            <v>2432.1093896103894</v>
          </cell>
          <cell r="AP92">
            <v>20266.149157371688</v>
          </cell>
          <cell r="AQ92">
            <v>77</v>
          </cell>
          <cell r="AR92">
            <v>2</v>
          </cell>
          <cell r="AS92">
            <v>40532.298314743377</v>
          </cell>
          <cell r="AT92">
            <v>10748.5856</v>
          </cell>
          <cell r="AV92">
            <v>29783.712714743378</v>
          </cell>
          <cell r="AW92">
            <v>29783.712714743378</v>
          </cell>
          <cell r="AX92">
            <v>0</v>
          </cell>
        </row>
        <row r="93">
          <cell r="A93" t="str">
            <v>100748450B</v>
          </cell>
          <cell r="E93" t="str">
            <v>010</v>
          </cell>
          <cell r="F93" t="str">
            <v>ORTHOPEDIC HOSPITAL OF OKLAHOMA</v>
          </cell>
          <cell r="G93" t="str">
            <v>TULSA,OK 74137-</v>
          </cell>
          <cell r="H93" t="str">
            <v>74137</v>
          </cell>
          <cell r="I93" t="str">
            <v>Private - Sp</v>
          </cell>
          <cell r="J93" t="str">
            <v>Yes</v>
          </cell>
          <cell r="K93">
            <v>370210</v>
          </cell>
          <cell r="L93">
            <v>43100</v>
          </cell>
          <cell r="M93">
            <v>0.83299999999999996</v>
          </cell>
          <cell r="N93">
            <v>0.83299999999999996</v>
          </cell>
          <cell r="O93">
            <v>0.83299999999999996</v>
          </cell>
          <cell r="P93">
            <v>241</v>
          </cell>
          <cell r="Q93">
            <v>1040630.98</v>
          </cell>
          <cell r="R93">
            <v>37129.089999999997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X93">
            <v>11782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1403175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66360</v>
          </cell>
          <cell r="AJ93">
            <v>17626389</v>
          </cell>
          <cell r="AK93">
            <v>1521312.5589999999</v>
          </cell>
          <cell r="AL93">
            <v>4995.550009999999</v>
          </cell>
          <cell r="AM93">
            <v>241.10485999999997</v>
          </cell>
          <cell r="AN93">
            <v>2.3871768316831679</v>
          </cell>
          <cell r="AO93">
            <v>939.08182654320979</v>
          </cell>
          <cell r="AP93">
            <v>12864.343071929825</v>
          </cell>
          <cell r="AQ93">
            <v>1620</v>
          </cell>
          <cell r="AR93">
            <v>101</v>
          </cell>
          <cell r="AS93">
            <v>1299298.6502649123</v>
          </cell>
          <cell r="AT93">
            <v>1110092.8721</v>
          </cell>
          <cell r="AV93">
            <v>189205.77816491225</v>
          </cell>
          <cell r="AW93">
            <v>189205.77816491225</v>
          </cell>
          <cell r="AX93">
            <v>0</v>
          </cell>
        </row>
        <row r="94">
          <cell r="A94" t="str">
            <v>200518600A</v>
          </cell>
          <cell r="E94" t="str">
            <v>010</v>
          </cell>
          <cell r="F94" t="str">
            <v>PAM SPECIALTY HOSPITAL OF TULSA</v>
          </cell>
          <cell r="G94" t="str">
            <v>TULSA,OK 74145-</v>
          </cell>
          <cell r="H94" t="str">
            <v>74145</v>
          </cell>
          <cell r="I94" t="str">
            <v>Private - Sp</v>
          </cell>
          <cell r="J94" t="str">
            <v>Yes</v>
          </cell>
          <cell r="K94">
            <v>372018</v>
          </cell>
          <cell r="L94">
            <v>42978</v>
          </cell>
          <cell r="M94" t="e">
            <v>#N/A</v>
          </cell>
          <cell r="N94" t="e">
            <v>#N/A</v>
          </cell>
          <cell r="O94">
            <v>0.8849999999999999</v>
          </cell>
          <cell r="P94">
            <v>265</v>
          </cell>
          <cell r="Q94">
            <v>299865.33</v>
          </cell>
          <cell r="R94">
            <v>6859.43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5175.2084500000001</v>
          </cell>
          <cell r="AM94">
            <v>44.032699999999998</v>
          </cell>
          <cell r="AN94">
            <v>3.3871307692307693</v>
          </cell>
          <cell r="AO94">
            <v>0</v>
          </cell>
          <cell r="AP94">
            <v>17529.107778178077</v>
          </cell>
          <cell r="AQ94">
            <v>610</v>
          </cell>
          <cell r="AR94">
            <v>13</v>
          </cell>
          <cell r="AS94">
            <v>227878.40111631498</v>
          </cell>
          <cell r="AT94">
            <v>315926.50280000002</v>
          </cell>
          <cell r="AV94">
            <v>-88048.101683685032</v>
          </cell>
          <cell r="AW94">
            <v>-88048.101683685032</v>
          </cell>
          <cell r="AX94">
            <v>0</v>
          </cell>
        </row>
        <row r="95">
          <cell r="A95" t="str">
            <v>200031310A</v>
          </cell>
          <cell r="E95" t="str">
            <v>010</v>
          </cell>
          <cell r="F95" t="str">
            <v>SAINT FRANCIS HOSPITAL SOUTH</v>
          </cell>
          <cell r="G95" t="str">
            <v>TULSA,OK 74133-</v>
          </cell>
          <cell r="H95" t="str">
            <v>74133</v>
          </cell>
          <cell r="I95" t="str">
            <v>Private</v>
          </cell>
          <cell r="J95" t="str">
            <v>Yes</v>
          </cell>
          <cell r="K95">
            <v>370218</v>
          </cell>
          <cell r="L95">
            <v>42916</v>
          </cell>
          <cell r="M95">
            <v>0.83299999999999996</v>
          </cell>
          <cell r="N95">
            <v>0.83299999999999996</v>
          </cell>
          <cell r="O95">
            <v>0.83299999999999996</v>
          </cell>
          <cell r="P95">
            <v>3678</v>
          </cell>
          <cell r="Q95">
            <v>3283923.33</v>
          </cell>
          <cell r="R95">
            <v>102513.32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X95">
            <v>129267</v>
          </cell>
          <cell r="Y95">
            <v>0</v>
          </cell>
          <cell r="Z95">
            <v>262986</v>
          </cell>
          <cell r="AA95">
            <v>642493</v>
          </cell>
          <cell r="AB95">
            <v>0</v>
          </cell>
          <cell r="AC95">
            <v>0</v>
          </cell>
          <cell r="AD95">
            <v>938048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91610</v>
          </cell>
          <cell r="AJ95">
            <v>12556565</v>
          </cell>
          <cell r="AK95">
            <v>2120142.9079999998</v>
          </cell>
          <cell r="AL95">
            <v>4995.550009999999</v>
          </cell>
          <cell r="AM95">
            <v>1257.4500000000032</v>
          </cell>
          <cell r="AN95">
            <v>0.97175425038640129</v>
          </cell>
          <cell r="AO95">
            <v>1193.1023680360156</v>
          </cell>
          <cell r="AP95">
            <v>6047.5493232713443</v>
          </cell>
          <cell r="AQ95">
            <v>1777</v>
          </cell>
          <cell r="AR95">
            <v>1294</v>
          </cell>
          <cell r="AS95">
            <v>7825528.8243131191</v>
          </cell>
          <cell r="AT95">
            <v>3488029.7494999999</v>
          </cell>
          <cell r="AV95">
            <v>4337499.0748131191</v>
          </cell>
          <cell r="AW95">
            <v>1268451.8748131189</v>
          </cell>
          <cell r="AX95">
            <v>3069047.2</v>
          </cell>
        </row>
        <row r="96">
          <cell r="A96" t="str">
            <v>100700530A</v>
          </cell>
          <cell r="E96" t="str">
            <v>010</v>
          </cell>
          <cell r="F96" t="str">
            <v>SURGICAL HOSPITAL OF OKLAHOMA LLC</v>
          </cell>
          <cell r="G96" t="str">
            <v>OKLAHOMA CITY,OK 73129-0000</v>
          </cell>
          <cell r="H96" t="str">
            <v>73129</v>
          </cell>
          <cell r="I96" t="str">
            <v>Private - Sp</v>
          </cell>
          <cell r="J96" t="str">
            <v>Yes</v>
          </cell>
          <cell r="K96">
            <v>370201</v>
          </cell>
          <cell r="L96">
            <v>42735</v>
          </cell>
          <cell r="M96">
            <v>0.8982</v>
          </cell>
          <cell r="N96">
            <v>0.8982</v>
          </cell>
          <cell r="O96">
            <v>0.8982</v>
          </cell>
          <cell r="P96">
            <v>31</v>
          </cell>
          <cell r="Q96">
            <v>94680.83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X96">
            <v>14598</v>
          </cell>
          <cell r="Y96">
            <v>57356</v>
          </cell>
          <cell r="Z96">
            <v>3437</v>
          </cell>
          <cell r="AA96">
            <v>10660</v>
          </cell>
          <cell r="AB96">
            <v>0</v>
          </cell>
          <cell r="AC96">
            <v>0</v>
          </cell>
          <cell r="AD96">
            <v>47898</v>
          </cell>
          <cell r="AE96">
            <v>12516</v>
          </cell>
          <cell r="AF96">
            <v>0</v>
          </cell>
          <cell r="AG96">
            <v>0</v>
          </cell>
          <cell r="AH96">
            <v>0</v>
          </cell>
          <cell r="AI96">
            <v>2475</v>
          </cell>
          <cell r="AJ96">
            <v>451714</v>
          </cell>
          <cell r="AK96">
            <v>152961.37999999998</v>
          </cell>
          <cell r="AL96">
            <v>5220.8140540000004</v>
          </cell>
          <cell r="AM96">
            <v>23.696899999999999</v>
          </cell>
          <cell r="AN96">
            <v>1.6926357142857142</v>
          </cell>
          <cell r="AO96">
            <v>4025.2994736842097</v>
          </cell>
          <cell r="AP96">
            <v>12862.235799129396</v>
          </cell>
          <cell r="AQ96">
            <v>38</v>
          </cell>
          <cell r="AR96">
            <v>14</v>
          </cell>
          <cell r="AS96">
            <v>180071.30118781154</v>
          </cell>
          <cell r="AT96">
            <v>97521.2549</v>
          </cell>
          <cell r="AV96">
            <v>82550.046287811536</v>
          </cell>
          <cell r="AW96">
            <v>82550.046287811536</v>
          </cell>
          <cell r="AX96">
            <v>0</v>
          </cell>
        </row>
        <row r="97">
          <cell r="A97" t="str">
            <v>200006260A</v>
          </cell>
          <cell r="E97" t="str">
            <v>010</v>
          </cell>
          <cell r="F97" t="str">
            <v>TULSA SPINE HOSPITAL</v>
          </cell>
          <cell r="G97" t="str">
            <v>TULSA,OK 74132-</v>
          </cell>
          <cell r="H97" t="str">
            <v>74132</v>
          </cell>
          <cell r="I97" t="str">
            <v>Private - Sp</v>
          </cell>
          <cell r="J97" t="str">
            <v>Yes</v>
          </cell>
          <cell r="K97">
            <v>370216</v>
          </cell>
          <cell r="L97">
            <v>42735</v>
          </cell>
          <cell r="M97">
            <v>0.83299999999999996</v>
          </cell>
          <cell r="N97">
            <v>0.83299999999999996</v>
          </cell>
          <cell r="O97">
            <v>0.83299999999999996</v>
          </cell>
          <cell r="P97">
            <v>38</v>
          </cell>
          <cell r="Q97">
            <v>154696.14000000001</v>
          </cell>
          <cell r="R97">
            <v>8268.7199999999993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X97">
            <v>6540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585034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23559</v>
          </cell>
          <cell r="AJ97">
            <v>7361620</v>
          </cell>
          <cell r="AK97">
            <v>631741.5909999999</v>
          </cell>
          <cell r="AL97">
            <v>4995.550009999999</v>
          </cell>
          <cell r="AM97">
            <v>38.660560000000004</v>
          </cell>
          <cell r="AN97">
            <v>2.7614685714285718</v>
          </cell>
          <cell r="AO97">
            <v>1281.4231054766733</v>
          </cell>
          <cell r="AP97">
            <v>15076.477455091359</v>
          </cell>
          <cell r="AQ97">
            <v>493</v>
          </cell>
          <cell r="AR97">
            <v>14</v>
          </cell>
          <cell r="AS97">
            <v>211070.68437127903</v>
          </cell>
          <cell r="AT97">
            <v>167853.80580000003</v>
          </cell>
          <cell r="AV97">
            <v>43216.878571278998</v>
          </cell>
          <cell r="AW97">
            <v>-312977.68142872094</v>
          </cell>
          <cell r="AX97">
            <v>356194.55999999994</v>
          </cell>
        </row>
        <row r="98">
          <cell r="AV98">
            <v>290221731.47865075</v>
          </cell>
          <cell r="AW98">
            <v>-15963062.041349169</v>
          </cell>
          <cell r="AX98">
            <v>306184793.51999992</v>
          </cell>
        </row>
      </sheetData>
      <sheetData sheetId="5" refreshError="1"/>
      <sheetData sheetId="6" refreshError="1"/>
      <sheetData sheetId="7">
        <row r="1">
          <cell r="B1" t="str">
            <v xml:space="preserve">Billing ID </v>
          </cell>
          <cell r="C1" t="str">
            <v>Combined Provider ID</v>
          </cell>
          <cell r="D1" t="str">
            <v>Combined Provider ID</v>
          </cell>
          <cell r="E1" t="str">
            <v>Combined Provider ID</v>
          </cell>
          <cell r="F1" t="str">
            <v>Ind</v>
          </cell>
          <cell r="G1" t="str">
            <v>Billing Full Name</v>
          </cell>
          <cell r="H1" t="str">
            <v>Billing Full Street Addr</v>
          </cell>
          <cell r="I1" t="str">
            <v>City</v>
          </cell>
          <cell r="J1" t="str">
            <v>State</v>
          </cell>
          <cell r="K1" t="str">
            <v>Zip Code</v>
          </cell>
          <cell r="L1" t="str">
            <v>CCR</v>
          </cell>
          <cell r="M1" t="str">
            <v>Claim Type</v>
          </cell>
          <cell r="N1" t="str">
            <v>Inpt Total Days</v>
          </cell>
          <cell r="O1" t="str">
            <v>Inpt Covered Days</v>
          </cell>
          <cell r="P1" t="str">
            <v>Inpt Billed Amount</v>
          </cell>
          <cell r="Q1" t="str">
            <v>Inpt Paid (Warrant) Amount</v>
          </cell>
          <cell r="R1" t="str">
            <v>Inpt TPL Amount</v>
          </cell>
          <cell r="S1" t="str">
            <v>Inpt Expenditures</v>
          </cell>
          <cell r="T1" t="str">
            <v xml:space="preserve">Inpt SHOPP Assessment </v>
          </cell>
          <cell r="U1" t="str">
            <v>GME</v>
          </cell>
          <cell r="V1" t="str">
            <v>IME</v>
          </cell>
          <cell r="W1" t="str">
            <v xml:space="preserve">  Inpt SHOPP</v>
          </cell>
          <cell r="X1" t="str">
            <v>Inpt Supplemental</v>
          </cell>
          <cell r="Z1" t="str">
            <v>Total Inpt Cost</v>
          </cell>
          <cell r="AA1" t="str">
            <v>Total Inpt Pymts</v>
          </cell>
          <cell r="AB1" t="str">
            <v>(Over) / under cost</v>
          </cell>
          <cell r="AD1" t="str">
            <v>Outpt Billed Amt</v>
          </cell>
          <cell r="AE1" t="str">
            <v xml:space="preserve"> Outpt Pymts</v>
          </cell>
          <cell r="AF1" t="str">
            <v>Outpt TPL</v>
          </cell>
          <cell r="AG1" t="str">
            <v>Outpt Exp/ Supplementals</v>
          </cell>
          <cell r="AH1" t="str">
            <v xml:space="preserve">Outpt SHOPP Assessment </v>
          </cell>
          <cell r="AI1" t="str">
            <v>SHOPP Outpt</v>
          </cell>
          <cell r="AK1" t="str">
            <v>Total Outpt Cost</v>
          </cell>
          <cell r="AL1" t="str">
            <v>Total Outpt Payments</v>
          </cell>
          <cell r="AM1" t="str">
            <v>(Over) / under cost</v>
          </cell>
          <cell r="AO1" t="str">
            <v>total costs</v>
          </cell>
          <cell r="AP1" t="str">
            <v>total payments</v>
          </cell>
          <cell r="AQ1" t="str">
            <v>(Over) / under cost w SHOPP</v>
          </cell>
          <cell r="AR1" t="str">
            <v>(Over) / under cost w/o SHOPP</v>
          </cell>
        </row>
        <row r="2">
          <cell r="B2" t="str">
            <v>100700790A</v>
          </cell>
          <cell r="F2" t="str">
            <v>NSGO</v>
          </cell>
          <cell r="G2" t="str">
            <v xml:space="preserve">ARBUCKLE MEM HSP </v>
          </cell>
          <cell r="H2" t="str">
            <v xml:space="preserve">2011 W BROADWAY  </v>
          </cell>
          <cell r="I2" t="str">
            <v xml:space="preserve">SULPHUR        </v>
          </cell>
          <cell r="J2" t="str">
            <v>OK</v>
          </cell>
          <cell r="K2" t="str">
            <v>73086</v>
          </cell>
          <cell r="L2">
            <v>0.58540000000000003</v>
          </cell>
          <cell r="M2" t="str">
            <v>I</v>
          </cell>
          <cell r="N2">
            <v>75</v>
          </cell>
          <cell r="O2">
            <v>75</v>
          </cell>
          <cell r="P2">
            <v>204694.92</v>
          </cell>
          <cell r="Q2">
            <v>72370.28</v>
          </cell>
          <cell r="R2">
            <v>20352.64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4893.5</v>
          </cell>
          <cell r="X2">
            <v>0</v>
          </cell>
          <cell r="Z2">
            <v>119828.40616800002</v>
          </cell>
          <cell r="AA2">
            <v>97616.42</v>
          </cell>
          <cell r="AB2">
            <v>22211.986168000018</v>
          </cell>
          <cell r="AD2">
            <v>1178916.8400000001</v>
          </cell>
          <cell r="AE2">
            <v>287690.54000000004</v>
          </cell>
          <cell r="AF2">
            <v>19354.438673638633</v>
          </cell>
          <cell r="AG2">
            <v>0</v>
          </cell>
          <cell r="AH2">
            <v>0</v>
          </cell>
          <cell r="AI2">
            <v>215575.5</v>
          </cell>
          <cell r="AK2">
            <v>690137.91813600005</v>
          </cell>
          <cell r="AL2">
            <v>522620.47867363866</v>
          </cell>
          <cell r="AM2">
            <v>167517.43946236139</v>
          </cell>
          <cell r="AO2">
            <v>809966.32430400001</v>
          </cell>
          <cell r="AP2">
            <v>620236.8986736387</v>
          </cell>
          <cell r="AQ2">
            <v>189729.42563036131</v>
          </cell>
          <cell r="AR2">
            <v>410198.42563036131</v>
          </cell>
        </row>
        <row r="3">
          <cell r="B3" t="str">
            <v>100262850D</v>
          </cell>
          <cell r="F3" t="str">
            <v>NSGO</v>
          </cell>
          <cell r="G3" t="str">
            <v xml:space="preserve">ATOKA MEMORIAL HOSPITAL </v>
          </cell>
          <cell r="H3" t="str">
            <v xml:space="preserve">1200 WEST LIBERTY ROAD  </v>
          </cell>
          <cell r="I3" t="str">
            <v xml:space="preserve">ATOKA          </v>
          </cell>
          <cell r="J3" t="str">
            <v>OK</v>
          </cell>
          <cell r="K3" t="str">
            <v>74525</v>
          </cell>
          <cell r="L3">
            <v>0.53029999999999999</v>
          </cell>
          <cell r="M3" t="str">
            <v>I</v>
          </cell>
          <cell r="N3">
            <v>117</v>
          </cell>
          <cell r="O3">
            <v>117</v>
          </cell>
          <cell r="P3">
            <v>357004.72</v>
          </cell>
          <cell r="Q3">
            <v>156388.22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70695.5</v>
          </cell>
          <cell r="X3">
            <v>0</v>
          </cell>
          <cell r="Z3">
            <v>189319.60301599998</v>
          </cell>
          <cell r="AA3">
            <v>227083.72</v>
          </cell>
          <cell r="AB3">
            <v>-37764.116984000022</v>
          </cell>
          <cell r="AD3">
            <v>1494734.58</v>
          </cell>
          <cell r="AE3">
            <v>240482.15</v>
          </cell>
          <cell r="AF3">
            <v>4910.75</v>
          </cell>
          <cell r="AG3">
            <v>0</v>
          </cell>
          <cell r="AH3">
            <v>0</v>
          </cell>
          <cell r="AI3">
            <v>625990</v>
          </cell>
          <cell r="AK3">
            <v>792657.74777400005</v>
          </cell>
          <cell r="AL3">
            <v>871382.9</v>
          </cell>
          <cell r="AM3">
            <v>-78725.152225999977</v>
          </cell>
          <cell r="AO3">
            <v>981977.35079000005</v>
          </cell>
          <cell r="AP3">
            <v>1098466.6200000001</v>
          </cell>
          <cell r="AQ3">
            <v>-116489.26921000006</v>
          </cell>
          <cell r="AR3">
            <v>580196.23078999994</v>
          </cell>
        </row>
        <row r="4">
          <cell r="B4" t="str">
            <v>100700760A</v>
          </cell>
          <cell r="F4" t="str">
            <v>NSGO</v>
          </cell>
          <cell r="G4" t="str">
            <v xml:space="preserve">BEAVER COUNTY MEMORIAL HOSPITAL </v>
          </cell>
          <cell r="H4" t="str">
            <v xml:space="preserve">212 E. 8TH STREET  </v>
          </cell>
          <cell r="I4" t="str">
            <v xml:space="preserve">BEAVER         </v>
          </cell>
          <cell r="J4" t="str">
            <v>OK</v>
          </cell>
          <cell r="K4" t="str">
            <v>73932</v>
          </cell>
          <cell r="L4">
            <v>0.74460000000000004</v>
          </cell>
          <cell r="M4" t="str">
            <v>I</v>
          </cell>
          <cell r="N4">
            <v>3</v>
          </cell>
          <cell r="O4">
            <v>3</v>
          </cell>
          <cell r="P4">
            <v>7205.3</v>
          </cell>
          <cell r="Q4">
            <v>3615.54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3933</v>
          </cell>
          <cell r="X4">
            <v>0</v>
          </cell>
          <cell r="Z4">
            <v>5365.0663800000002</v>
          </cell>
          <cell r="AA4">
            <v>7548.54</v>
          </cell>
          <cell r="AB4">
            <v>-2183.4736199999998</v>
          </cell>
          <cell r="AD4">
            <v>123513.5</v>
          </cell>
          <cell r="AE4">
            <v>30009.77</v>
          </cell>
          <cell r="AF4">
            <v>1049.8206404315306</v>
          </cell>
          <cell r="AG4">
            <v>0</v>
          </cell>
          <cell r="AH4">
            <v>0</v>
          </cell>
          <cell r="AI4">
            <v>78703</v>
          </cell>
          <cell r="AK4">
            <v>91968.152100000007</v>
          </cell>
          <cell r="AL4">
            <v>109762.59064043153</v>
          </cell>
          <cell r="AM4">
            <v>-17794.438540431525</v>
          </cell>
          <cell r="AO4">
            <v>97333.21848000001</v>
          </cell>
          <cell r="AP4">
            <v>117311.13064043153</v>
          </cell>
          <cell r="AQ4">
            <v>-19977.912160431515</v>
          </cell>
          <cell r="AR4">
            <v>62658.087839568485</v>
          </cell>
        </row>
        <row r="5">
          <cell r="B5" t="str">
            <v>100699690A</v>
          </cell>
          <cell r="F5" t="str">
            <v>NSGO</v>
          </cell>
          <cell r="G5" t="str">
            <v xml:space="preserve">CARNEGIE TRI-COUNTY MUNICI </v>
          </cell>
          <cell r="H5" t="str">
            <v>MUNICIPAL HOSPITAL  102 N BROADWAY</v>
          </cell>
          <cell r="I5" t="str">
            <v xml:space="preserve">CARNEGIE       </v>
          </cell>
          <cell r="J5" t="str">
            <v>OK</v>
          </cell>
          <cell r="K5" t="str">
            <v>73015</v>
          </cell>
          <cell r="L5">
            <v>0.68959999999999999</v>
          </cell>
          <cell r="M5" t="str">
            <v>I</v>
          </cell>
          <cell r="N5">
            <v>113</v>
          </cell>
          <cell r="O5">
            <v>113</v>
          </cell>
          <cell r="P5">
            <v>324228.34999999998</v>
          </cell>
          <cell r="Q5">
            <v>98057.86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47147</v>
          </cell>
          <cell r="X5">
            <v>0</v>
          </cell>
          <cell r="Z5">
            <v>223587.87015999999</v>
          </cell>
          <cell r="AA5">
            <v>145204.85999999999</v>
          </cell>
          <cell r="AB5">
            <v>78383.010160000005</v>
          </cell>
          <cell r="AD5">
            <v>755774.38</v>
          </cell>
          <cell r="AE5">
            <v>135910.35</v>
          </cell>
          <cell r="AF5">
            <v>315.89081487137832</v>
          </cell>
          <cell r="AG5">
            <v>0</v>
          </cell>
          <cell r="AH5">
            <v>0</v>
          </cell>
          <cell r="AI5">
            <v>229411</v>
          </cell>
          <cell r="AK5">
            <v>521182.01244800002</v>
          </cell>
          <cell r="AL5">
            <v>365637.24081487139</v>
          </cell>
          <cell r="AM5">
            <v>155544.77163312864</v>
          </cell>
          <cell r="AO5">
            <v>744769.88260799996</v>
          </cell>
          <cell r="AP5">
            <v>510842.10081487137</v>
          </cell>
          <cell r="AQ5">
            <v>233927.78179312858</v>
          </cell>
          <cell r="AR5">
            <v>510485.78179312858</v>
          </cell>
        </row>
        <row r="6">
          <cell r="B6" t="str">
            <v>100700720A</v>
          </cell>
          <cell r="F6" t="str">
            <v>NSGO</v>
          </cell>
          <cell r="G6" t="str">
            <v xml:space="preserve">CHOCTAW MEMORIAL HOSPITAL </v>
          </cell>
          <cell r="H6" t="str">
            <v xml:space="preserve">1405 E KIRK ST  </v>
          </cell>
          <cell r="I6" t="str">
            <v xml:space="preserve">HUGO           </v>
          </cell>
          <cell r="J6" t="str">
            <v>OK</v>
          </cell>
          <cell r="K6" t="str">
            <v>74743</v>
          </cell>
          <cell r="L6">
            <v>0.32540000000000002</v>
          </cell>
          <cell r="M6" t="str">
            <v>I</v>
          </cell>
          <cell r="N6">
            <v>668</v>
          </cell>
          <cell r="O6">
            <v>668</v>
          </cell>
          <cell r="P6">
            <v>2265289</v>
          </cell>
          <cell r="Q6">
            <v>540831.56999999995</v>
          </cell>
          <cell r="R6">
            <v>2415.7800000000002</v>
          </cell>
          <cell r="S6">
            <v>0</v>
          </cell>
          <cell r="T6">
            <v>18051.578704346721</v>
          </cell>
          <cell r="U6">
            <v>0</v>
          </cell>
          <cell r="V6">
            <v>0</v>
          </cell>
          <cell r="W6">
            <v>661364.26</v>
          </cell>
          <cell r="X6">
            <v>0</v>
          </cell>
          <cell r="Z6">
            <v>755176.61930434674</v>
          </cell>
          <cell r="AA6">
            <v>1204611.6099999999</v>
          </cell>
          <cell r="AB6">
            <v>-449434.99069565313</v>
          </cell>
          <cell r="AD6">
            <v>4607795</v>
          </cell>
          <cell r="AE6">
            <v>642140.90999999992</v>
          </cell>
          <cell r="AF6">
            <v>26212.717992331181</v>
          </cell>
          <cell r="AG6">
            <v>0</v>
          </cell>
          <cell r="AH6">
            <v>21921.244885577751</v>
          </cell>
          <cell r="AI6">
            <v>215218.45</v>
          </cell>
          <cell r="AK6">
            <v>1521297.7378855778</v>
          </cell>
          <cell r="AL6">
            <v>883572.077992331</v>
          </cell>
          <cell r="AM6">
            <v>637725.65989324683</v>
          </cell>
          <cell r="AO6">
            <v>2276474.3571899245</v>
          </cell>
          <cell r="AP6">
            <v>2088183.6879923309</v>
          </cell>
          <cell r="AQ6">
            <v>188290.66919759358</v>
          </cell>
          <cell r="AR6">
            <v>1064873.3791975935</v>
          </cell>
        </row>
        <row r="7">
          <cell r="B7" t="str">
            <v>100700740A</v>
          </cell>
          <cell r="F7" t="str">
            <v>NSGO</v>
          </cell>
          <cell r="G7" t="str">
            <v xml:space="preserve">CIMARRON MEMORIAL HOSPITAL </v>
          </cell>
          <cell r="H7" t="str">
            <v xml:space="preserve">100 S ELLIS AVE  </v>
          </cell>
          <cell r="I7" t="str">
            <v xml:space="preserve">BOISE CITY     </v>
          </cell>
          <cell r="J7" t="str">
            <v>OK</v>
          </cell>
          <cell r="K7" t="str">
            <v>73933</v>
          </cell>
          <cell r="L7">
            <v>0.76359999999999995</v>
          </cell>
          <cell r="M7" t="str">
            <v>I</v>
          </cell>
          <cell r="N7">
            <v>25</v>
          </cell>
          <cell r="O7">
            <v>25</v>
          </cell>
          <cell r="P7">
            <v>100861.31</v>
          </cell>
          <cell r="Q7">
            <v>35622.9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9102.5</v>
          </cell>
          <cell r="X7">
            <v>0</v>
          </cell>
          <cell r="Z7">
            <v>77017.696315999987</v>
          </cell>
          <cell r="AA7">
            <v>44725.4</v>
          </cell>
          <cell r="AB7">
            <v>32292.296315999985</v>
          </cell>
          <cell r="AD7">
            <v>138152.51999999999</v>
          </cell>
          <cell r="AE7">
            <v>29909.89</v>
          </cell>
          <cell r="AF7">
            <v>176.72212185148481</v>
          </cell>
          <cell r="AG7">
            <v>0</v>
          </cell>
          <cell r="AH7">
            <v>0</v>
          </cell>
          <cell r="AI7">
            <v>74736.5</v>
          </cell>
          <cell r="AK7">
            <v>105493.26427199999</v>
          </cell>
          <cell r="AL7">
            <v>104823.11212185149</v>
          </cell>
          <cell r="AM7">
            <v>670.15215014849673</v>
          </cell>
          <cell r="AO7">
            <v>182510.96058799996</v>
          </cell>
          <cell r="AP7">
            <v>149548.5121218515</v>
          </cell>
          <cell r="AQ7">
            <v>32962.44846614846</v>
          </cell>
          <cell r="AR7">
            <v>116801.44846614846</v>
          </cell>
        </row>
        <row r="8">
          <cell r="B8" t="str">
            <v>200234090B</v>
          </cell>
          <cell r="F8" t="str">
            <v>NSGO</v>
          </cell>
          <cell r="G8" t="str">
            <v xml:space="preserve">CLEVELAND AREA HOSPITAL </v>
          </cell>
          <cell r="H8" t="str">
            <v xml:space="preserve">1401 W PAWNEE ST  </v>
          </cell>
          <cell r="I8" t="str">
            <v xml:space="preserve">CLEVELAND      </v>
          </cell>
          <cell r="J8" t="str">
            <v>OK</v>
          </cell>
          <cell r="K8" t="str">
            <v>74020</v>
          </cell>
          <cell r="L8">
            <v>0.55620000000000003</v>
          </cell>
          <cell r="M8" t="str">
            <v>I</v>
          </cell>
          <cell r="N8">
            <v>5</v>
          </cell>
          <cell r="O8">
            <v>5</v>
          </cell>
          <cell r="P8">
            <v>37836.5</v>
          </cell>
          <cell r="Q8">
            <v>11302.81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17717</v>
          </cell>
          <cell r="X8">
            <v>0</v>
          </cell>
          <cell r="Z8">
            <v>21044.6613</v>
          </cell>
          <cell r="AA8">
            <v>29019.809999999998</v>
          </cell>
          <cell r="AB8">
            <v>-7975.1486999999979</v>
          </cell>
          <cell r="AD8">
            <v>3060328.02</v>
          </cell>
          <cell r="AE8">
            <v>490466.69999999995</v>
          </cell>
          <cell r="AF8">
            <v>46875.265019442952</v>
          </cell>
          <cell r="AG8">
            <v>0</v>
          </cell>
          <cell r="AH8">
            <v>0</v>
          </cell>
          <cell r="AI8">
            <v>925559</v>
          </cell>
          <cell r="AK8">
            <v>1702154.4447240001</v>
          </cell>
          <cell r="AL8">
            <v>1462900.9650194431</v>
          </cell>
          <cell r="AM8">
            <v>239253.47970455699</v>
          </cell>
          <cell r="AO8">
            <v>1723199.1060240001</v>
          </cell>
          <cell r="AP8">
            <v>1491920.7750194431</v>
          </cell>
          <cell r="AQ8">
            <v>231278.33100455697</v>
          </cell>
          <cell r="AR8">
            <v>1174554.331004557</v>
          </cell>
        </row>
        <row r="9">
          <cell r="B9" t="str">
            <v>100749570S</v>
          </cell>
          <cell r="C9" t="str">
            <v>100749570Y</v>
          </cell>
          <cell r="D9" t="str">
            <v>100749570Z</v>
          </cell>
          <cell r="F9" t="str">
            <v>NSGO</v>
          </cell>
          <cell r="G9" t="str">
            <v xml:space="preserve">COMANCHE CO MEM HSP </v>
          </cell>
          <cell r="H9" t="str">
            <v xml:space="preserve">3401 GORE BLVD  </v>
          </cell>
          <cell r="I9" t="str">
            <v xml:space="preserve">LAWTON         </v>
          </cell>
          <cell r="J9" t="str">
            <v>OK</v>
          </cell>
          <cell r="K9" t="str">
            <v>73505</v>
          </cell>
          <cell r="L9">
            <v>0.27979999999999999</v>
          </cell>
          <cell r="M9" t="str">
            <v>I</v>
          </cell>
          <cell r="N9">
            <v>9006</v>
          </cell>
          <cell r="O9">
            <v>9006</v>
          </cell>
          <cell r="P9">
            <v>44372970.740000002</v>
          </cell>
          <cell r="Q9">
            <v>8713725.9099999983</v>
          </cell>
          <cell r="R9">
            <v>736155.39</v>
          </cell>
          <cell r="S9">
            <v>3130.2200000000003</v>
          </cell>
          <cell r="T9">
            <v>306040.27062707103</v>
          </cell>
          <cell r="U9">
            <v>50513</v>
          </cell>
          <cell r="V9">
            <v>0</v>
          </cell>
          <cell r="W9">
            <v>13140303.49</v>
          </cell>
          <cell r="X9">
            <v>0</v>
          </cell>
          <cell r="Z9">
            <v>12724727.703679072</v>
          </cell>
          <cell r="AA9">
            <v>22643828.009999998</v>
          </cell>
          <cell r="AB9">
            <v>-9919100.3063209262</v>
          </cell>
          <cell r="AD9">
            <v>33757254.329999998</v>
          </cell>
          <cell r="AE9">
            <v>5722402.21</v>
          </cell>
          <cell r="AF9">
            <v>220090.03858285683</v>
          </cell>
          <cell r="AG9">
            <v>0</v>
          </cell>
          <cell r="AH9">
            <v>195639.59414750838</v>
          </cell>
          <cell r="AI9">
            <v>2013357.3299999998</v>
          </cell>
          <cell r="AK9">
            <v>9640919.3556815088</v>
          </cell>
          <cell r="AL9">
            <v>7955849.5785828568</v>
          </cell>
          <cell r="AM9">
            <v>1685069.777098652</v>
          </cell>
          <cell r="AO9">
            <v>22365647.059360579</v>
          </cell>
          <cell r="AP9">
            <v>30599677.588582855</v>
          </cell>
          <cell r="AQ9">
            <v>-8234030.5292222761</v>
          </cell>
          <cell r="AR9">
            <v>6919630.2907777242</v>
          </cell>
        </row>
        <row r="10">
          <cell r="B10" t="str">
            <v>100819200B</v>
          </cell>
          <cell r="F10" t="str">
            <v>NSGO</v>
          </cell>
          <cell r="G10" t="str">
            <v xml:space="preserve">CORDELL MEMORIAL HOSPITAL </v>
          </cell>
          <cell r="H10" t="str">
            <v xml:space="preserve">1220 N GLENN ENGLISH  </v>
          </cell>
          <cell r="I10" t="str">
            <v xml:space="preserve">CORDELL        </v>
          </cell>
          <cell r="J10" t="str">
            <v>OK</v>
          </cell>
          <cell r="K10" t="str">
            <v>73632</v>
          </cell>
          <cell r="L10">
            <v>1.0287999999999999</v>
          </cell>
          <cell r="M10" t="str">
            <v>I</v>
          </cell>
          <cell r="N10">
            <v>21</v>
          </cell>
          <cell r="O10">
            <v>21</v>
          </cell>
          <cell r="P10">
            <v>75742.899999999994</v>
          </cell>
          <cell r="Q10">
            <v>17693.71</v>
          </cell>
          <cell r="R10">
            <v>11601.24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37568</v>
          </cell>
          <cell r="X10">
            <v>0</v>
          </cell>
          <cell r="Z10">
            <v>77924.295519999985</v>
          </cell>
          <cell r="AA10">
            <v>66862.95</v>
          </cell>
          <cell r="AB10">
            <v>11061.345519999988</v>
          </cell>
          <cell r="AD10">
            <v>427454.3</v>
          </cell>
          <cell r="AE10">
            <v>82708.98000000001</v>
          </cell>
          <cell r="AF10">
            <v>4093.806484272583</v>
          </cell>
          <cell r="AG10">
            <v>0</v>
          </cell>
          <cell r="AH10">
            <v>0</v>
          </cell>
          <cell r="AI10">
            <v>177984.5</v>
          </cell>
          <cell r="AK10">
            <v>439764.98383999994</v>
          </cell>
          <cell r="AL10">
            <v>264787.28648427257</v>
          </cell>
          <cell r="AM10">
            <v>174977.69735572737</v>
          </cell>
          <cell r="AO10">
            <v>517689.27935999993</v>
          </cell>
          <cell r="AP10">
            <v>331650.23648427258</v>
          </cell>
          <cell r="AQ10">
            <v>186039.04287572735</v>
          </cell>
          <cell r="AR10">
            <v>401591.54287572735</v>
          </cell>
        </row>
        <row r="11">
          <cell r="B11" t="str">
            <v>100700730A</v>
          </cell>
          <cell r="F11" t="str">
            <v>NSGO</v>
          </cell>
          <cell r="G11" t="str">
            <v xml:space="preserve">EASTERN OKLAHOMA MEDICAL CENTER </v>
          </cell>
          <cell r="H11" t="str">
            <v xml:space="preserve">105 WALL ST  </v>
          </cell>
          <cell r="I11" t="str">
            <v xml:space="preserve">POTEAU         </v>
          </cell>
          <cell r="J11" t="str">
            <v>OK</v>
          </cell>
          <cell r="K11" t="str">
            <v>74953</v>
          </cell>
          <cell r="L11">
            <v>0.37859999999999999</v>
          </cell>
          <cell r="M11" t="str">
            <v>I</v>
          </cell>
          <cell r="N11">
            <v>1432</v>
          </cell>
          <cell r="O11">
            <v>1432</v>
          </cell>
          <cell r="P11">
            <v>2984303.85</v>
          </cell>
          <cell r="Q11">
            <v>909969.5</v>
          </cell>
          <cell r="R11">
            <v>28404.1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31177</v>
          </cell>
          <cell r="X11">
            <v>0</v>
          </cell>
          <cell r="Z11">
            <v>1129857.4376099999</v>
          </cell>
          <cell r="AA11">
            <v>969550.6</v>
          </cell>
          <cell r="AB11">
            <v>160306.83760999993</v>
          </cell>
          <cell r="AD11">
            <v>5956898.6100000003</v>
          </cell>
          <cell r="AE11">
            <v>1285370.82</v>
          </cell>
          <cell r="AF11">
            <v>49402.281932641999</v>
          </cell>
          <cell r="AG11">
            <v>0</v>
          </cell>
          <cell r="AH11">
            <v>0</v>
          </cell>
          <cell r="AI11">
            <v>738523.5</v>
          </cell>
          <cell r="AK11">
            <v>2255281.8137460002</v>
          </cell>
          <cell r="AL11">
            <v>2073296.6019326421</v>
          </cell>
          <cell r="AM11">
            <v>181985.21181335812</v>
          </cell>
          <cell r="AO11">
            <v>3385139.2513560001</v>
          </cell>
          <cell r="AP11">
            <v>3042847.2019326421</v>
          </cell>
          <cell r="AQ11">
            <v>342292.04942335794</v>
          </cell>
          <cell r="AR11">
            <v>1111992.5494233579</v>
          </cell>
        </row>
        <row r="12">
          <cell r="B12" t="str">
            <v>100700880A</v>
          </cell>
          <cell r="F12" t="str">
            <v>NSGO</v>
          </cell>
          <cell r="G12" t="str">
            <v xml:space="preserve">ELKVIEW GEN HSP </v>
          </cell>
          <cell r="H12" t="str">
            <v xml:space="preserve">429 W ELM  </v>
          </cell>
          <cell r="I12" t="str">
            <v xml:space="preserve">HOBART         </v>
          </cell>
          <cell r="J12" t="str">
            <v>OK</v>
          </cell>
          <cell r="K12" t="str">
            <v>73651</v>
          </cell>
          <cell r="L12">
            <v>0.4632</v>
          </cell>
          <cell r="M12" t="str">
            <v>I</v>
          </cell>
          <cell r="N12">
            <v>202</v>
          </cell>
          <cell r="O12">
            <v>202</v>
          </cell>
          <cell r="P12">
            <v>746421.62</v>
          </cell>
          <cell r="Q12">
            <v>297009.96000000002</v>
          </cell>
          <cell r="R12">
            <v>17203.61</v>
          </cell>
          <cell r="S12">
            <v>0</v>
          </cell>
          <cell r="T12">
            <v>10460.010521250702</v>
          </cell>
          <cell r="U12">
            <v>0</v>
          </cell>
          <cell r="V12">
            <v>0</v>
          </cell>
          <cell r="W12">
            <v>543906.60000000009</v>
          </cell>
          <cell r="X12">
            <v>0</v>
          </cell>
          <cell r="Z12">
            <v>356202.50490525074</v>
          </cell>
          <cell r="AA12">
            <v>858120.17000000016</v>
          </cell>
          <cell r="AB12">
            <v>-501917.66509474942</v>
          </cell>
          <cell r="AD12">
            <v>1736552.5</v>
          </cell>
          <cell r="AE12">
            <v>345920.81</v>
          </cell>
          <cell r="AF12">
            <v>15571.556707360236</v>
          </cell>
          <cell r="AG12">
            <v>0</v>
          </cell>
          <cell r="AH12">
            <v>11870.576651492363</v>
          </cell>
          <cell r="AI12">
            <v>139592.37</v>
          </cell>
          <cell r="AK12">
            <v>816241.69465149241</v>
          </cell>
          <cell r="AL12">
            <v>501084.73670736025</v>
          </cell>
          <cell r="AM12">
            <v>315156.95794413215</v>
          </cell>
          <cell r="AO12">
            <v>1172444.1995567433</v>
          </cell>
          <cell r="AP12">
            <v>1359204.9067073604</v>
          </cell>
          <cell r="AQ12">
            <v>-186760.70715061715</v>
          </cell>
          <cell r="AR12">
            <v>496738.26284938294</v>
          </cell>
        </row>
        <row r="13">
          <cell r="B13" t="str">
            <v>100700800A</v>
          </cell>
          <cell r="F13" t="str">
            <v>NSGO</v>
          </cell>
          <cell r="G13" t="str">
            <v xml:space="preserve">FAIRVIEW HSP </v>
          </cell>
          <cell r="H13" t="str">
            <v xml:space="preserve">523 STATE RD  </v>
          </cell>
          <cell r="I13" t="str">
            <v xml:space="preserve">FAIRVIEW       </v>
          </cell>
          <cell r="J13" t="str">
            <v>OK</v>
          </cell>
          <cell r="K13" t="str">
            <v>73737</v>
          </cell>
          <cell r="L13">
            <v>0.53680000000000005</v>
          </cell>
          <cell r="M13" t="str">
            <v>I</v>
          </cell>
          <cell r="N13">
            <v>6</v>
          </cell>
          <cell r="O13">
            <v>6</v>
          </cell>
          <cell r="P13">
            <v>20296.3</v>
          </cell>
          <cell r="Q13">
            <v>5894.64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7418.5</v>
          </cell>
          <cell r="X13">
            <v>0</v>
          </cell>
          <cell r="Z13">
            <v>10895.05384</v>
          </cell>
          <cell r="AA13">
            <v>13313.14</v>
          </cell>
          <cell r="AB13">
            <v>-2418.0861599999989</v>
          </cell>
          <cell r="AD13">
            <v>498444.16000000003</v>
          </cell>
          <cell r="AE13">
            <v>80863.26999999999</v>
          </cell>
          <cell r="AF13">
            <v>5184.8309030509763</v>
          </cell>
          <cell r="AG13">
            <v>0</v>
          </cell>
          <cell r="AH13">
            <v>0</v>
          </cell>
          <cell r="AI13">
            <v>199441.5</v>
          </cell>
          <cell r="AK13">
            <v>267564.82508800004</v>
          </cell>
          <cell r="AL13">
            <v>285489.60090305097</v>
          </cell>
          <cell r="AM13">
            <v>-17924.775815050933</v>
          </cell>
          <cell r="AO13">
            <v>278459.87892800005</v>
          </cell>
          <cell r="AP13">
            <v>298802.74090305099</v>
          </cell>
          <cell r="AQ13">
            <v>-20342.861975050939</v>
          </cell>
          <cell r="AR13">
            <v>186517.13802494906</v>
          </cell>
        </row>
        <row r="14">
          <cell r="B14" t="str">
            <v>100700820A</v>
          </cell>
          <cell r="F14" t="str">
            <v>NSGO</v>
          </cell>
          <cell r="G14" t="str">
            <v xml:space="preserve">GRADY MEMORIAL HOSPITAL </v>
          </cell>
          <cell r="H14" t="str">
            <v xml:space="preserve">2220 W IOWA AVENUE  </v>
          </cell>
          <cell r="I14" t="str">
            <v xml:space="preserve">CHICKASHA      </v>
          </cell>
          <cell r="J14" t="str">
            <v>OK</v>
          </cell>
          <cell r="K14" t="str">
            <v>73018</v>
          </cell>
          <cell r="L14">
            <v>0.30640000000000001</v>
          </cell>
          <cell r="M14" t="str">
            <v>I</v>
          </cell>
          <cell r="N14">
            <v>1534</v>
          </cell>
          <cell r="O14">
            <v>964</v>
          </cell>
          <cell r="P14">
            <v>1169304.5900000001</v>
          </cell>
          <cell r="Q14">
            <v>442580.91</v>
          </cell>
          <cell r="R14">
            <v>33856.97</v>
          </cell>
          <cell r="S14">
            <v>0</v>
          </cell>
          <cell r="T14">
            <v>16143.455019407958</v>
          </cell>
          <cell r="U14">
            <v>0</v>
          </cell>
          <cell r="V14">
            <v>0</v>
          </cell>
          <cell r="W14">
            <v>1322302.04</v>
          </cell>
          <cell r="X14">
            <v>0</v>
          </cell>
          <cell r="Z14">
            <v>374418.38139540801</v>
          </cell>
          <cell r="AA14">
            <v>1798739.92</v>
          </cell>
          <cell r="AB14">
            <v>-1424321.538604592</v>
          </cell>
          <cell r="AD14">
            <v>6319673.2400000002</v>
          </cell>
          <cell r="AE14">
            <v>1000905.55</v>
          </cell>
          <cell r="AF14">
            <v>80364.226454911157</v>
          </cell>
          <cell r="AG14">
            <v>0</v>
          </cell>
          <cell r="AH14">
            <v>35989.74076218476</v>
          </cell>
          <cell r="AI14">
            <v>393741.80000000005</v>
          </cell>
          <cell r="AK14">
            <v>1972337.621498185</v>
          </cell>
          <cell r="AL14">
            <v>1475011.5764549111</v>
          </cell>
          <cell r="AM14">
            <v>497326.04504327383</v>
          </cell>
          <cell r="AO14">
            <v>2346756.0028935932</v>
          </cell>
          <cell r="AP14">
            <v>3273751.4964549113</v>
          </cell>
          <cell r="AQ14">
            <v>-926995.49356131814</v>
          </cell>
          <cell r="AR14">
            <v>789048.34643868194</v>
          </cell>
        </row>
        <row r="15">
          <cell r="B15" t="str">
            <v>100700780B</v>
          </cell>
          <cell r="F15" t="str">
            <v>NSGO</v>
          </cell>
          <cell r="G15" t="str">
            <v xml:space="preserve">HARMON MEM HSP </v>
          </cell>
          <cell r="H15" t="str">
            <v>PO BOX 791  400 E CHESTNUT</v>
          </cell>
          <cell r="I15" t="str">
            <v xml:space="preserve">HOLLIS         </v>
          </cell>
          <cell r="J15" t="str">
            <v>OK</v>
          </cell>
          <cell r="K15" t="str">
            <v>73550</v>
          </cell>
          <cell r="L15">
            <v>0.5181</v>
          </cell>
          <cell r="M15" t="str">
            <v>I</v>
          </cell>
          <cell r="N15">
            <v>157</v>
          </cell>
          <cell r="O15">
            <v>157</v>
          </cell>
          <cell r="P15">
            <v>348687.07</v>
          </cell>
          <cell r="Q15">
            <v>161618.15</v>
          </cell>
          <cell r="R15">
            <v>3269.87</v>
          </cell>
          <cell r="S15">
            <v>0</v>
          </cell>
          <cell r="T15">
            <v>5935.9635652515035</v>
          </cell>
          <cell r="U15">
            <v>0</v>
          </cell>
          <cell r="V15">
            <v>0</v>
          </cell>
          <cell r="W15">
            <v>131076.13</v>
          </cell>
          <cell r="X15">
            <v>0</v>
          </cell>
          <cell r="Z15">
            <v>186590.73453225152</v>
          </cell>
          <cell r="AA15">
            <v>295964.15000000002</v>
          </cell>
          <cell r="AB15">
            <v>-109373.41546774851</v>
          </cell>
          <cell r="AD15">
            <v>1463152.3900000001</v>
          </cell>
          <cell r="AE15">
            <v>161052.22</v>
          </cell>
          <cell r="AF15">
            <v>4430.8136401748916</v>
          </cell>
          <cell r="AG15">
            <v>0</v>
          </cell>
          <cell r="AH15">
            <v>5957.3868276201129</v>
          </cell>
          <cell r="AI15">
            <v>62354.16</v>
          </cell>
          <cell r="AK15">
            <v>764016.64008662011</v>
          </cell>
          <cell r="AL15">
            <v>227837.1936401749</v>
          </cell>
          <cell r="AM15">
            <v>536179.44644644519</v>
          </cell>
          <cell r="AO15">
            <v>950607.3746188716</v>
          </cell>
          <cell r="AP15">
            <v>523801.34364017495</v>
          </cell>
          <cell r="AQ15">
            <v>426806.03097869665</v>
          </cell>
          <cell r="AR15">
            <v>620236.32097869669</v>
          </cell>
        </row>
        <row r="16">
          <cell r="B16" t="str">
            <v>100699660A</v>
          </cell>
          <cell r="F16" t="str">
            <v>NSGO</v>
          </cell>
          <cell r="G16" t="str">
            <v xml:space="preserve">HARPER CO COM HSP </v>
          </cell>
          <cell r="H16" t="str">
            <v xml:space="preserve">1003 US HWY 64 NORTH  </v>
          </cell>
          <cell r="I16" t="str">
            <v xml:space="preserve">BUFFALO        </v>
          </cell>
          <cell r="J16" t="str">
            <v>OK</v>
          </cell>
          <cell r="K16" t="str">
            <v>73834</v>
          </cell>
          <cell r="L16">
            <v>0.72270000000000001</v>
          </cell>
          <cell r="M16" t="str">
            <v>I</v>
          </cell>
          <cell r="N16">
            <v>27</v>
          </cell>
          <cell r="O16">
            <v>27</v>
          </cell>
          <cell r="P16">
            <v>65274.82</v>
          </cell>
          <cell r="Q16">
            <v>36113.64</v>
          </cell>
          <cell r="R16">
            <v>2799.49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3733.5</v>
          </cell>
          <cell r="X16">
            <v>0</v>
          </cell>
          <cell r="Z16">
            <v>47174.112414000003</v>
          </cell>
          <cell r="AA16">
            <v>42646.63</v>
          </cell>
          <cell r="AB16">
            <v>4527.4824140000055</v>
          </cell>
          <cell r="AD16">
            <v>139052.81</v>
          </cell>
          <cell r="AE16">
            <v>26243.510000000002</v>
          </cell>
          <cell r="AF16">
            <v>3449.1159953499282</v>
          </cell>
          <cell r="AG16">
            <v>0</v>
          </cell>
          <cell r="AH16">
            <v>0</v>
          </cell>
          <cell r="AI16">
            <v>25144.5</v>
          </cell>
          <cell r="AK16">
            <v>100493.46578699999</v>
          </cell>
          <cell r="AL16">
            <v>54837.125995349932</v>
          </cell>
          <cell r="AM16">
            <v>45656.339791650062</v>
          </cell>
          <cell r="AO16">
            <v>147667.578201</v>
          </cell>
          <cell r="AP16">
            <v>97483.755995349929</v>
          </cell>
          <cell r="AQ16">
            <v>50183.822205650067</v>
          </cell>
          <cell r="AR16">
            <v>79061.822205650067</v>
          </cell>
        </row>
        <row r="17">
          <cell r="B17" t="str">
            <v>200539880B</v>
          </cell>
          <cell r="F17" t="str">
            <v>NSGO</v>
          </cell>
          <cell r="G17" t="str">
            <v xml:space="preserve">HOLDENVILLE GENERAL HOSPITAL </v>
          </cell>
          <cell r="H17" t="str">
            <v xml:space="preserve">100 MCDOUGAL DRIVE  </v>
          </cell>
          <cell r="I17" t="str">
            <v xml:space="preserve">HOLDENVILLE    </v>
          </cell>
          <cell r="J17" t="str">
            <v>OK</v>
          </cell>
          <cell r="K17" t="str">
            <v>74848</v>
          </cell>
          <cell r="L17">
            <v>0.39050000000000001</v>
          </cell>
          <cell r="M17" t="str">
            <v>I</v>
          </cell>
          <cell r="N17">
            <v>71</v>
          </cell>
          <cell r="O17">
            <v>71</v>
          </cell>
          <cell r="P17">
            <v>265601.81</v>
          </cell>
          <cell r="Q17">
            <v>91039.29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3625.5</v>
          </cell>
          <cell r="X17">
            <v>0</v>
          </cell>
          <cell r="Z17">
            <v>103717.506805</v>
          </cell>
          <cell r="AA17">
            <v>94664.79</v>
          </cell>
          <cell r="AB17">
            <v>9052.7168050000037</v>
          </cell>
          <cell r="AD17">
            <v>2048097.84</v>
          </cell>
          <cell r="AE17">
            <v>449164.32</v>
          </cell>
          <cell r="AF17">
            <v>22229.883399800543</v>
          </cell>
          <cell r="AG17">
            <v>0</v>
          </cell>
          <cell r="AH17">
            <v>0</v>
          </cell>
          <cell r="AI17">
            <v>733443</v>
          </cell>
          <cell r="AK17">
            <v>799782.20652000001</v>
          </cell>
          <cell r="AL17">
            <v>1204837.2033998007</v>
          </cell>
          <cell r="AM17">
            <v>-405054.99687980069</v>
          </cell>
          <cell r="AO17">
            <v>903499.71332500002</v>
          </cell>
          <cell r="AP17">
            <v>1299501.9933998007</v>
          </cell>
          <cell r="AQ17">
            <v>-396002.28007480071</v>
          </cell>
          <cell r="AR17">
            <v>341066.21992519929</v>
          </cell>
        </row>
        <row r="18">
          <cell r="B18" t="str">
            <v>100699350A</v>
          </cell>
          <cell r="F18" t="str">
            <v>NSGO</v>
          </cell>
          <cell r="G18" t="str">
            <v xml:space="preserve">JACKSON CO MEM HSP </v>
          </cell>
          <cell r="H18" t="str">
            <v xml:space="preserve">1200 E PECAN  </v>
          </cell>
          <cell r="I18" t="str">
            <v xml:space="preserve">ALTUS          </v>
          </cell>
          <cell r="J18" t="str">
            <v>OK</v>
          </cell>
          <cell r="K18" t="str">
            <v>73521</v>
          </cell>
          <cell r="L18">
            <v>0.29549999999999998</v>
          </cell>
          <cell r="M18" t="str">
            <v>I</v>
          </cell>
          <cell r="N18">
            <v>1621</v>
          </cell>
          <cell r="O18">
            <v>1621</v>
          </cell>
          <cell r="P18">
            <v>8025217.96</v>
          </cell>
          <cell r="Q18">
            <v>1775405.68</v>
          </cell>
          <cell r="R18">
            <v>200204.84</v>
          </cell>
          <cell r="S18">
            <v>20384.89</v>
          </cell>
          <cell r="T18">
            <v>65446.45406365829</v>
          </cell>
          <cell r="U18">
            <v>0</v>
          </cell>
          <cell r="V18">
            <v>0</v>
          </cell>
          <cell r="W18">
            <v>2975680.7300000004</v>
          </cell>
          <cell r="X18">
            <v>0</v>
          </cell>
          <cell r="Z18">
            <v>2457283.2512436584</v>
          </cell>
          <cell r="AA18">
            <v>4971676.1400000006</v>
          </cell>
          <cell r="AB18">
            <v>-2514392.8887563422</v>
          </cell>
          <cell r="AD18">
            <v>10546326.67</v>
          </cell>
          <cell r="AE18">
            <v>1589838.54</v>
          </cell>
          <cell r="AF18">
            <v>208034.51535343257</v>
          </cell>
          <cell r="AG18">
            <v>0</v>
          </cell>
          <cell r="AH18">
            <v>59145.913541141541</v>
          </cell>
          <cell r="AI18">
            <v>588940.49</v>
          </cell>
          <cell r="AK18">
            <v>3175585.444526141</v>
          </cell>
          <cell r="AL18">
            <v>2386813.5453534327</v>
          </cell>
          <cell r="AM18">
            <v>788771.89917270839</v>
          </cell>
          <cell r="AO18">
            <v>5632868.6957697999</v>
          </cell>
          <cell r="AP18">
            <v>7358489.6853534337</v>
          </cell>
          <cell r="AQ18">
            <v>-1725620.9895836338</v>
          </cell>
          <cell r="AR18">
            <v>1839000.2304163666</v>
          </cell>
        </row>
        <row r="19">
          <cell r="B19" t="str">
            <v>100700860A</v>
          </cell>
          <cell r="F19" t="str">
            <v>NSGO</v>
          </cell>
          <cell r="G19" t="str">
            <v xml:space="preserve">LATIMER CO GEN HSP </v>
          </cell>
          <cell r="H19" t="str">
            <v xml:space="preserve">806 HWY 2 NORTH  </v>
          </cell>
          <cell r="I19" t="str">
            <v xml:space="preserve">WILBURTON      </v>
          </cell>
          <cell r="J19" t="str">
            <v>OK</v>
          </cell>
          <cell r="K19" t="str">
            <v>74578</v>
          </cell>
          <cell r="L19">
            <v>0.62360000000000004</v>
          </cell>
          <cell r="M19" t="str">
            <v>I</v>
          </cell>
          <cell r="N19">
            <v>7</v>
          </cell>
          <cell r="O19">
            <v>7</v>
          </cell>
          <cell r="P19">
            <v>58573.599999999999</v>
          </cell>
          <cell r="Q19">
            <v>1228.75</v>
          </cell>
          <cell r="R19">
            <v>0</v>
          </cell>
          <cell r="S19">
            <v>0</v>
          </cell>
          <cell r="T19">
            <v>39.178190212907246</v>
          </cell>
          <cell r="U19">
            <v>0</v>
          </cell>
          <cell r="V19">
            <v>0</v>
          </cell>
          <cell r="W19">
            <v>51559.55</v>
          </cell>
          <cell r="X19">
            <v>0</v>
          </cell>
          <cell r="Z19">
            <v>36565.675150212912</v>
          </cell>
          <cell r="AA19">
            <v>52788.3</v>
          </cell>
          <cell r="AB19">
            <v>-16222.624849787091</v>
          </cell>
          <cell r="AD19">
            <v>1522609.57</v>
          </cell>
          <cell r="AE19">
            <v>177155.75</v>
          </cell>
          <cell r="AF19">
            <v>10615.315041872745</v>
          </cell>
          <cell r="AG19">
            <v>0</v>
          </cell>
          <cell r="AH19">
            <v>6275.7745217505035</v>
          </cell>
          <cell r="AI19">
            <v>65116.11</v>
          </cell>
          <cell r="AK19">
            <v>955775.10237375065</v>
          </cell>
          <cell r="AL19">
            <v>252887.17504187272</v>
          </cell>
          <cell r="AM19">
            <v>702887.92733187787</v>
          </cell>
          <cell r="AO19">
            <v>992340.7775239636</v>
          </cell>
          <cell r="AP19">
            <v>305675.47504187271</v>
          </cell>
          <cell r="AQ19">
            <v>686665.30248209089</v>
          </cell>
          <cell r="AR19">
            <v>803340.96248209092</v>
          </cell>
        </row>
        <row r="20">
          <cell r="B20" t="str">
            <v>100818200B</v>
          </cell>
          <cell r="F20" t="str">
            <v>NSGO</v>
          </cell>
          <cell r="G20" t="str">
            <v xml:space="preserve">LINDSAY MUNICIPAL HOSPITAL </v>
          </cell>
          <cell r="H20" t="str">
            <v xml:space="preserve">1305 W CHEROKEE ST  </v>
          </cell>
          <cell r="I20" t="str">
            <v xml:space="preserve">LINDSAY        </v>
          </cell>
          <cell r="J20" t="str">
            <v>OK</v>
          </cell>
          <cell r="K20" t="str">
            <v>73052</v>
          </cell>
          <cell r="L20">
            <v>0.80210000000000004</v>
          </cell>
          <cell r="M20" t="str">
            <v>I</v>
          </cell>
          <cell r="N20">
            <v>1523</v>
          </cell>
          <cell r="O20">
            <v>1523</v>
          </cell>
          <cell r="P20">
            <v>2136234.94</v>
          </cell>
          <cell r="Q20">
            <v>807231.01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1713474.045374</v>
          </cell>
          <cell r="AA20">
            <v>807231.01</v>
          </cell>
          <cell r="AB20">
            <v>906243.03537399997</v>
          </cell>
          <cell r="AD20">
            <v>381882.62</v>
          </cell>
          <cell r="AE20">
            <v>134803.76</v>
          </cell>
          <cell r="AF20">
            <v>173.37</v>
          </cell>
          <cell r="AG20">
            <v>0</v>
          </cell>
          <cell r="AH20">
            <v>0</v>
          </cell>
          <cell r="AI20">
            <v>0</v>
          </cell>
          <cell r="AK20">
            <v>306308.04950200004</v>
          </cell>
          <cell r="AL20">
            <v>134977.13</v>
          </cell>
          <cell r="AM20">
            <v>171330.91950200003</v>
          </cell>
          <cell r="AO20">
            <v>2019782.094876</v>
          </cell>
          <cell r="AP20">
            <v>942208.14</v>
          </cell>
          <cell r="AQ20">
            <v>1077573.9548760001</v>
          </cell>
          <cell r="AR20">
            <v>1077573.9548760001</v>
          </cell>
        </row>
        <row r="21">
          <cell r="B21" t="str">
            <v>100710530D</v>
          </cell>
          <cell r="F21" t="str">
            <v>NSGO</v>
          </cell>
          <cell r="G21" t="str">
            <v xml:space="preserve">MCALESTER REGIONAL </v>
          </cell>
          <cell r="H21" t="str">
            <v xml:space="preserve">ONE CLARK BASS BOULEVARD  </v>
          </cell>
          <cell r="I21" t="str">
            <v xml:space="preserve">MCALESTER      </v>
          </cell>
          <cell r="J21" t="str">
            <v>OK</v>
          </cell>
          <cell r="K21" t="str">
            <v>74502</v>
          </cell>
          <cell r="L21">
            <v>0.2364</v>
          </cell>
          <cell r="M21" t="str">
            <v>I</v>
          </cell>
          <cell r="N21">
            <v>2824</v>
          </cell>
          <cell r="O21">
            <v>2824</v>
          </cell>
          <cell r="P21">
            <v>13796367.93</v>
          </cell>
          <cell r="Q21">
            <v>3872732.87</v>
          </cell>
          <cell r="R21">
            <v>371508.85</v>
          </cell>
          <cell r="S21">
            <v>0</v>
          </cell>
          <cell r="T21">
            <v>141478.54079403213</v>
          </cell>
          <cell r="U21">
            <v>0</v>
          </cell>
          <cell r="V21">
            <v>0</v>
          </cell>
          <cell r="W21">
            <v>5957983.3300000001</v>
          </cell>
          <cell r="X21">
            <v>0</v>
          </cell>
          <cell r="Z21">
            <v>3402939.919446032</v>
          </cell>
          <cell r="AA21">
            <v>10202225.050000001</v>
          </cell>
          <cell r="AB21">
            <v>-6799285.1305539683</v>
          </cell>
          <cell r="AD21">
            <v>17270602.48</v>
          </cell>
          <cell r="AE21">
            <v>2802768.97</v>
          </cell>
          <cell r="AF21">
            <v>289531.12761824235</v>
          </cell>
          <cell r="AG21">
            <v>0</v>
          </cell>
          <cell r="AH21">
            <v>103309.86529129937</v>
          </cell>
          <cell r="AI21">
            <v>1127230.1400000001</v>
          </cell>
          <cell r="AK21">
            <v>4186080.2915632995</v>
          </cell>
          <cell r="AL21">
            <v>4219530.2376182433</v>
          </cell>
          <cell r="AM21">
            <v>-33449.946054943837</v>
          </cell>
          <cell r="AO21">
            <v>7589020.211009331</v>
          </cell>
          <cell r="AP21">
            <v>14421755.287618244</v>
          </cell>
          <cell r="AQ21">
            <v>-6832735.076608913</v>
          </cell>
          <cell r="AR21">
            <v>252478.39339108719</v>
          </cell>
        </row>
        <row r="22">
          <cell r="B22" t="str">
            <v>100699630A</v>
          </cell>
          <cell r="F22" t="str">
            <v>NSGO</v>
          </cell>
          <cell r="G22" t="str">
            <v xml:space="preserve">MEMORIAL HOSPITAL OF TEXAS COUNTY </v>
          </cell>
          <cell r="H22" t="str">
            <v xml:space="preserve">520 MEDICAL DR  </v>
          </cell>
          <cell r="I22" t="str">
            <v xml:space="preserve">GUYMON         </v>
          </cell>
          <cell r="J22" t="str">
            <v>OK</v>
          </cell>
          <cell r="K22" t="str">
            <v>73942</v>
          </cell>
          <cell r="L22">
            <v>0.35020000000000001</v>
          </cell>
          <cell r="M22" t="str">
            <v>I</v>
          </cell>
          <cell r="N22">
            <v>838</v>
          </cell>
          <cell r="O22">
            <v>838</v>
          </cell>
          <cell r="P22">
            <v>3028644.82</v>
          </cell>
          <cell r="Q22">
            <v>605713.15</v>
          </cell>
          <cell r="R22">
            <v>225910.57</v>
          </cell>
          <cell r="S22">
            <v>0</v>
          </cell>
          <cell r="T22">
            <v>29938.447734393652</v>
          </cell>
          <cell r="U22">
            <v>0</v>
          </cell>
          <cell r="V22">
            <v>0</v>
          </cell>
          <cell r="W22">
            <v>836402.52</v>
          </cell>
          <cell r="X22">
            <v>0</v>
          </cell>
          <cell r="Z22">
            <v>1090569.8636983936</v>
          </cell>
          <cell r="AA22">
            <v>1668026.24</v>
          </cell>
          <cell r="AB22">
            <v>-577456.37630160642</v>
          </cell>
          <cell r="AD22">
            <v>2602098.4099999997</v>
          </cell>
          <cell r="AE22">
            <v>342210.73</v>
          </cell>
          <cell r="AF22">
            <v>82268.660531736183</v>
          </cell>
          <cell r="AG22">
            <v>0</v>
          </cell>
          <cell r="AH22">
            <v>15281.256074637859</v>
          </cell>
          <cell r="AI22">
            <v>272114.65000000002</v>
          </cell>
          <cell r="AK22">
            <v>926536.11925663776</v>
          </cell>
          <cell r="AL22">
            <v>696594.04053173622</v>
          </cell>
          <cell r="AM22">
            <v>229942.07872490154</v>
          </cell>
          <cell r="AO22">
            <v>2017105.9829550313</v>
          </cell>
          <cell r="AP22">
            <v>2364620.2805317361</v>
          </cell>
          <cell r="AQ22">
            <v>-347514.29757670476</v>
          </cell>
          <cell r="AR22">
            <v>761002.87242329528</v>
          </cell>
        </row>
        <row r="23">
          <cell r="B23" t="str">
            <v>100699960A</v>
          </cell>
          <cell r="F23" t="str">
            <v>NSGO</v>
          </cell>
          <cell r="G23" t="str">
            <v xml:space="preserve">MERCY HEALTH LOVE COUNTY </v>
          </cell>
          <cell r="H23" t="str">
            <v xml:space="preserve">300 WANDA ST  </v>
          </cell>
          <cell r="I23" t="str">
            <v xml:space="preserve">MARIETTA       </v>
          </cell>
          <cell r="J23" t="str">
            <v>OK</v>
          </cell>
          <cell r="K23" t="str">
            <v>73448</v>
          </cell>
          <cell r="L23">
            <v>0.69720000000000004</v>
          </cell>
          <cell r="M23" t="str">
            <v>I</v>
          </cell>
          <cell r="N23">
            <v>18</v>
          </cell>
          <cell r="O23">
            <v>18</v>
          </cell>
          <cell r="P23">
            <v>53391.35</v>
          </cell>
          <cell r="Q23">
            <v>21934.720000000001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18979.5</v>
          </cell>
          <cell r="X23">
            <v>0</v>
          </cell>
          <cell r="Z23">
            <v>37224.449220000002</v>
          </cell>
          <cell r="AA23">
            <v>40914.22</v>
          </cell>
          <cell r="AB23">
            <v>-3689.7707799999989</v>
          </cell>
          <cell r="AD23">
            <v>1376136.4</v>
          </cell>
          <cell r="AE23">
            <v>216764.62</v>
          </cell>
          <cell r="AF23">
            <v>17005.188471452344</v>
          </cell>
          <cell r="AG23">
            <v>0</v>
          </cell>
          <cell r="AH23">
            <v>0</v>
          </cell>
          <cell r="AI23">
            <v>812198.5</v>
          </cell>
          <cell r="AK23">
            <v>959442.29807999998</v>
          </cell>
          <cell r="AL23">
            <v>1045968.3084714523</v>
          </cell>
          <cell r="AM23">
            <v>-86526.01039145235</v>
          </cell>
          <cell r="AO23">
            <v>996666.74729999993</v>
          </cell>
          <cell r="AP23">
            <v>1086882.5284714524</v>
          </cell>
          <cell r="AQ23">
            <v>-90215.781171452487</v>
          </cell>
          <cell r="AR23">
            <v>740962.21882854751</v>
          </cell>
        </row>
        <row r="24">
          <cell r="B24" t="str">
            <v>100700690A</v>
          </cell>
          <cell r="C24" t="str">
            <v>100700690Q</v>
          </cell>
          <cell r="D24" t="str">
            <v>100700690R</v>
          </cell>
          <cell r="F24" t="str">
            <v>NSGO</v>
          </cell>
          <cell r="G24" t="str">
            <v xml:space="preserve">NORMAN REGIONAL HOSPITAL </v>
          </cell>
          <cell r="H24" t="str">
            <v xml:space="preserve">901 N PORTER  </v>
          </cell>
          <cell r="I24" t="str">
            <v xml:space="preserve">NORMAN         </v>
          </cell>
          <cell r="J24" t="str">
            <v>OK</v>
          </cell>
          <cell r="K24" t="str">
            <v>73071</v>
          </cell>
          <cell r="L24">
            <v>0.18279999999999999</v>
          </cell>
          <cell r="M24" t="str">
            <v>I</v>
          </cell>
          <cell r="N24">
            <v>14312</v>
          </cell>
          <cell r="O24">
            <v>14201</v>
          </cell>
          <cell r="P24">
            <v>96144733.010000005</v>
          </cell>
          <cell r="Q24">
            <v>12182507.930000002</v>
          </cell>
          <cell r="R24">
            <v>2311884.87</v>
          </cell>
          <cell r="S24">
            <v>2301.4499999999998</v>
          </cell>
          <cell r="T24">
            <v>468555.21340041596</v>
          </cell>
          <cell r="U24">
            <v>33592</v>
          </cell>
          <cell r="V24">
            <v>0</v>
          </cell>
          <cell r="W24">
            <v>19589720.890000001</v>
          </cell>
          <cell r="X24">
            <v>0</v>
          </cell>
          <cell r="Z24">
            <v>18046113.857628416</v>
          </cell>
          <cell r="AA24">
            <v>34120007.140000001</v>
          </cell>
          <cell r="AB24">
            <v>-16073893.282371584</v>
          </cell>
          <cell r="AD24">
            <v>90015009.430000007</v>
          </cell>
          <cell r="AE24">
            <v>8764518.5700000003</v>
          </cell>
          <cell r="AF24">
            <v>907586.56879742059</v>
          </cell>
          <cell r="AG24">
            <v>0</v>
          </cell>
          <cell r="AH24">
            <v>316627.50816212065</v>
          </cell>
          <cell r="AI24">
            <v>2990095.4</v>
          </cell>
          <cell r="AK24">
            <v>16771371.231966121</v>
          </cell>
          <cell r="AL24">
            <v>12662200.538797421</v>
          </cell>
          <cell r="AM24">
            <v>4109170.6931686997</v>
          </cell>
          <cell r="AO24">
            <v>34817485.089594536</v>
          </cell>
          <cell r="AP24">
            <v>46782207.678797424</v>
          </cell>
          <cell r="AQ24">
            <v>-11964722.589202888</v>
          </cell>
          <cell r="AR24">
            <v>10615093.700797113</v>
          </cell>
        </row>
        <row r="25">
          <cell r="B25" t="str">
            <v>100700680A</v>
          </cell>
          <cell r="C25" t="str">
            <v>100700680I</v>
          </cell>
          <cell r="F25" t="str">
            <v>NSGO</v>
          </cell>
          <cell r="G25" t="str">
            <v xml:space="preserve">NORTHEASTERN HEALTH SYSTEM </v>
          </cell>
          <cell r="H25" t="str">
            <v xml:space="preserve">1400 E DOWNING  </v>
          </cell>
          <cell r="I25" t="str">
            <v xml:space="preserve">TAHLEQUAH      </v>
          </cell>
          <cell r="J25" t="str">
            <v>OK</v>
          </cell>
          <cell r="K25" t="str">
            <v>74464</v>
          </cell>
          <cell r="L25">
            <v>0.31</v>
          </cell>
          <cell r="M25" t="str">
            <v>I</v>
          </cell>
          <cell r="N25">
            <v>2029</v>
          </cell>
          <cell r="O25">
            <v>2026</v>
          </cell>
          <cell r="P25">
            <v>11287305.34</v>
          </cell>
          <cell r="Q25">
            <v>2987340.47</v>
          </cell>
          <cell r="R25">
            <v>76104.45</v>
          </cell>
          <cell r="S25">
            <v>103720.66</v>
          </cell>
          <cell r="T25">
            <v>99629.476348232172</v>
          </cell>
          <cell r="U25">
            <v>0</v>
          </cell>
          <cell r="V25">
            <v>0</v>
          </cell>
          <cell r="W25">
            <v>4598879.79</v>
          </cell>
          <cell r="X25">
            <v>0</v>
          </cell>
          <cell r="Z25">
            <v>3702414.7917482322</v>
          </cell>
          <cell r="AA25">
            <v>7766045.370000001</v>
          </cell>
          <cell r="AB25">
            <v>-4063630.5782517688</v>
          </cell>
          <cell r="AD25">
            <v>15863207.109999999</v>
          </cell>
          <cell r="AE25">
            <v>3149661.5</v>
          </cell>
          <cell r="AF25">
            <v>189552.38461161323</v>
          </cell>
          <cell r="AG25">
            <v>0</v>
          </cell>
          <cell r="AH25">
            <v>108125.41718593777</v>
          </cell>
          <cell r="AI25">
            <v>1327694.95</v>
          </cell>
          <cell r="AK25">
            <v>5025719.6212859377</v>
          </cell>
          <cell r="AL25">
            <v>4666908.8346116133</v>
          </cell>
          <cell r="AM25">
            <v>358810.78667432442</v>
          </cell>
          <cell r="AO25">
            <v>8728134.4130341709</v>
          </cell>
          <cell r="AP25">
            <v>12432954.204611614</v>
          </cell>
          <cell r="AQ25">
            <v>-3704819.7915774435</v>
          </cell>
          <cell r="AR25">
            <v>2221754.9484225567</v>
          </cell>
        </row>
        <row r="26">
          <cell r="B26" t="str">
            <v>100700250A</v>
          </cell>
          <cell r="F26" t="str">
            <v>NSGO</v>
          </cell>
          <cell r="G26" t="str">
            <v xml:space="preserve">OKEENE MUN HSP </v>
          </cell>
          <cell r="H26" t="str">
            <v xml:space="preserve">207 EAST F STREET  </v>
          </cell>
          <cell r="I26" t="str">
            <v xml:space="preserve">OKEENE         </v>
          </cell>
          <cell r="J26" t="str">
            <v>OK</v>
          </cell>
          <cell r="K26" t="str">
            <v>73763</v>
          </cell>
          <cell r="L26">
            <v>0.98419999999999996</v>
          </cell>
          <cell r="M26" t="str">
            <v>I</v>
          </cell>
          <cell r="N26">
            <v>23</v>
          </cell>
          <cell r="O26">
            <v>23</v>
          </cell>
          <cell r="P26">
            <v>59892.5</v>
          </cell>
          <cell r="Q26">
            <v>30957.69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17294.5</v>
          </cell>
          <cell r="X26">
            <v>0</v>
          </cell>
          <cell r="Z26">
            <v>58946.198499999999</v>
          </cell>
          <cell r="AA26">
            <v>48252.19</v>
          </cell>
          <cell r="AB26">
            <v>10694.008499999996</v>
          </cell>
          <cell r="AD26">
            <v>309578.09999999998</v>
          </cell>
          <cell r="AE26">
            <v>64010.229999999996</v>
          </cell>
          <cell r="AF26">
            <v>2525.9340773087551</v>
          </cell>
          <cell r="AG26">
            <v>0</v>
          </cell>
          <cell r="AH26">
            <v>0</v>
          </cell>
          <cell r="AI26">
            <v>203510.5</v>
          </cell>
          <cell r="AK26">
            <v>304686.76601999998</v>
          </cell>
          <cell r="AL26">
            <v>270046.66407730873</v>
          </cell>
          <cell r="AM26">
            <v>34640.101942691253</v>
          </cell>
          <cell r="AO26">
            <v>363632.96451999998</v>
          </cell>
          <cell r="AP26">
            <v>318298.85407730873</v>
          </cell>
          <cell r="AQ26">
            <v>45334.11044269125</v>
          </cell>
          <cell r="AR26">
            <v>266139.11044269125</v>
          </cell>
        </row>
        <row r="27">
          <cell r="B27" t="str">
            <v>100699890A</v>
          </cell>
          <cell r="F27" t="str">
            <v>NSGO</v>
          </cell>
          <cell r="G27" t="str">
            <v xml:space="preserve">PAULS VALLEY GENERAL HOSPITAL </v>
          </cell>
          <cell r="H27" t="str">
            <v xml:space="preserve">100 VALLEY DRIVE  </v>
          </cell>
          <cell r="I27" t="str">
            <v xml:space="preserve">PAULS VALLEY   </v>
          </cell>
          <cell r="J27" t="str">
            <v>OK</v>
          </cell>
          <cell r="K27" t="str">
            <v>73075</v>
          </cell>
          <cell r="L27">
            <v>0.32440000000000002</v>
          </cell>
          <cell r="M27" t="str">
            <v>I</v>
          </cell>
          <cell r="N27">
            <v>59</v>
          </cell>
          <cell r="O27">
            <v>59</v>
          </cell>
          <cell r="P27">
            <v>360735.68</v>
          </cell>
          <cell r="Q27">
            <v>91483.32</v>
          </cell>
          <cell r="R27">
            <v>0</v>
          </cell>
          <cell r="S27">
            <v>0</v>
          </cell>
          <cell r="T27">
            <v>3107.0192839627607</v>
          </cell>
          <cell r="U27">
            <v>0</v>
          </cell>
          <cell r="V27">
            <v>0</v>
          </cell>
          <cell r="W27">
            <v>138459.72999999998</v>
          </cell>
          <cell r="X27">
            <v>0</v>
          </cell>
          <cell r="Z27">
            <v>120129.67387596276</v>
          </cell>
          <cell r="AA27">
            <v>229943.05</v>
          </cell>
          <cell r="AB27">
            <v>-109813.37612403723</v>
          </cell>
          <cell r="AD27">
            <v>6484166</v>
          </cell>
          <cell r="AE27">
            <v>537509.82999999996</v>
          </cell>
          <cell r="AF27">
            <v>15537.869240004828</v>
          </cell>
          <cell r="AG27">
            <v>0</v>
          </cell>
          <cell r="AH27">
            <v>17648.63242475034</v>
          </cell>
          <cell r="AI27">
            <v>217161.63999999998</v>
          </cell>
          <cell r="AK27">
            <v>2121112.0828247503</v>
          </cell>
          <cell r="AL27">
            <v>770209.33924000477</v>
          </cell>
          <cell r="AM27">
            <v>1350902.7435847456</v>
          </cell>
          <cell r="AO27">
            <v>2241241.7567007132</v>
          </cell>
          <cell r="AP27">
            <v>1000152.3892400048</v>
          </cell>
          <cell r="AQ27">
            <v>1241089.3674607084</v>
          </cell>
          <cell r="AR27">
            <v>1596710.7374607082</v>
          </cell>
        </row>
        <row r="28">
          <cell r="B28" t="str">
            <v>100690120A</v>
          </cell>
          <cell r="F28" t="str">
            <v>NSGO</v>
          </cell>
          <cell r="G28" t="str">
            <v xml:space="preserve">PAWHUSKA HSP INC </v>
          </cell>
          <cell r="H28" t="str">
            <v xml:space="preserve">1101 E 15TH ST  </v>
          </cell>
          <cell r="I28" t="str">
            <v xml:space="preserve">PAWHUSKA       </v>
          </cell>
          <cell r="J28" t="str">
            <v>OK</v>
          </cell>
          <cell r="K28" t="str">
            <v>74056</v>
          </cell>
          <cell r="L28">
            <v>1.0553999999999999</v>
          </cell>
          <cell r="M28" t="str">
            <v>I</v>
          </cell>
          <cell r="N28">
            <v>3</v>
          </cell>
          <cell r="O28">
            <v>3</v>
          </cell>
          <cell r="P28">
            <v>9276.09</v>
          </cell>
          <cell r="Q28">
            <v>9276.09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14798</v>
          </cell>
          <cell r="X28">
            <v>0</v>
          </cell>
          <cell r="Z28">
            <v>9789.9853859999985</v>
          </cell>
          <cell r="AA28">
            <v>24074.09</v>
          </cell>
          <cell r="AB28">
            <v>-14284.104614000002</v>
          </cell>
          <cell r="AD28">
            <v>689214</v>
          </cell>
          <cell r="AE28">
            <v>105100.22</v>
          </cell>
          <cell r="AF28">
            <v>1717.1105584298521</v>
          </cell>
          <cell r="AG28">
            <v>0</v>
          </cell>
          <cell r="AH28">
            <v>0</v>
          </cell>
          <cell r="AI28">
            <v>485182</v>
          </cell>
          <cell r="AK28">
            <v>727396.45559999987</v>
          </cell>
          <cell r="AL28">
            <v>591999.33055842982</v>
          </cell>
          <cell r="AM28">
            <v>135397.12504157005</v>
          </cell>
          <cell r="AO28">
            <v>737186.44098599989</v>
          </cell>
          <cell r="AP28">
            <v>616073.42055842979</v>
          </cell>
          <cell r="AQ28">
            <v>121113.0204275701</v>
          </cell>
          <cell r="AR28">
            <v>621093.0204275701</v>
          </cell>
        </row>
        <row r="29">
          <cell r="B29" t="str">
            <v>200417790W</v>
          </cell>
          <cell r="C29" t="str">
            <v>100700900A</v>
          </cell>
          <cell r="F29" t="str">
            <v>NSGO</v>
          </cell>
          <cell r="G29" t="str">
            <v xml:space="preserve">PERRY MEM HSP AUTH </v>
          </cell>
          <cell r="H29" t="str">
            <v xml:space="preserve">501 14TH ST  </v>
          </cell>
          <cell r="I29" t="str">
            <v xml:space="preserve">PERRY          </v>
          </cell>
          <cell r="J29" t="str">
            <v>OK</v>
          </cell>
          <cell r="K29" t="str">
            <v>73077</v>
          </cell>
          <cell r="L29">
            <v>0.3876</v>
          </cell>
          <cell r="M29" t="str">
            <v>I</v>
          </cell>
          <cell r="N29">
            <v>39</v>
          </cell>
          <cell r="O29">
            <v>39</v>
          </cell>
          <cell r="P29">
            <v>128229</v>
          </cell>
          <cell r="Q29">
            <v>51326.45</v>
          </cell>
          <cell r="R29">
            <v>0</v>
          </cell>
          <cell r="S29">
            <v>0</v>
          </cell>
          <cell r="T29">
            <v>1689.903772571548</v>
          </cell>
          <cell r="U29">
            <v>0</v>
          </cell>
          <cell r="V29">
            <v>0</v>
          </cell>
          <cell r="W29">
            <v>64683.7</v>
          </cell>
          <cell r="X29">
            <v>0</v>
          </cell>
          <cell r="Z29">
            <v>51391.464172571548</v>
          </cell>
          <cell r="AA29">
            <v>116010.15</v>
          </cell>
          <cell r="AB29">
            <v>-64618.685827428446</v>
          </cell>
          <cell r="AD29">
            <v>899367.52</v>
          </cell>
          <cell r="AE29">
            <v>118332.17</v>
          </cell>
          <cell r="AF29">
            <v>18408.048092045588</v>
          </cell>
          <cell r="AG29">
            <v>0</v>
          </cell>
          <cell r="AH29">
            <v>4467.3968595924589</v>
          </cell>
          <cell r="AI29">
            <v>53993.67</v>
          </cell>
          <cell r="AK29">
            <v>353062.24761159247</v>
          </cell>
          <cell r="AL29">
            <v>190733.88809204556</v>
          </cell>
          <cell r="AM29">
            <v>162328.35951954691</v>
          </cell>
          <cell r="AO29">
            <v>404453.71178416401</v>
          </cell>
          <cell r="AP29">
            <v>306744.03809204558</v>
          </cell>
          <cell r="AQ29">
            <v>97709.673692118435</v>
          </cell>
          <cell r="AR29">
            <v>216387.04369211843</v>
          </cell>
        </row>
        <row r="30">
          <cell r="B30" t="str">
            <v>100699900A</v>
          </cell>
          <cell r="F30" t="str">
            <v>NSGO</v>
          </cell>
          <cell r="G30" t="str">
            <v xml:space="preserve">PURCELL MUNICIPAL HOSPITAL </v>
          </cell>
          <cell r="H30" t="str">
            <v xml:space="preserve">1500 N GREEN AVENUE  </v>
          </cell>
          <cell r="I30" t="str">
            <v xml:space="preserve">PURCELL        </v>
          </cell>
          <cell r="J30" t="str">
            <v>OK</v>
          </cell>
          <cell r="K30" t="str">
            <v>73080</v>
          </cell>
          <cell r="L30">
            <v>0.375</v>
          </cell>
          <cell r="M30" t="str">
            <v>I</v>
          </cell>
          <cell r="N30">
            <v>106</v>
          </cell>
          <cell r="O30">
            <v>106</v>
          </cell>
          <cell r="P30">
            <v>225264.72</v>
          </cell>
          <cell r="Q30">
            <v>141079.17000000001</v>
          </cell>
          <cell r="R30">
            <v>0</v>
          </cell>
          <cell r="S30">
            <v>0</v>
          </cell>
          <cell r="T30">
            <v>4609.768161298427</v>
          </cell>
          <cell r="U30">
            <v>0</v>
          </cell>
          <cell r="V30">
            <v>0</v>
          </cell>
          <cell r="W30">
            <v>189656.79</v>
          </cell>
          <cell r="X30">
            <v>0</v>
          </cell>
          <cell r="Z30">
            <v>89084.038161298435</v>
          </cell>
          <cell r="AA30">
            <v>330735.96000000002</v>
          </cell>
          <cell r="AB30">
            <v>-241651.92183870159</v>
          </cell>
          <cell r="AD30">
            <v>2146261</v>
          </cell>
          <cell r="AE30">
            <v>655113.16</v>
          </cell>
          <cell r="AF30">
            <v>20508.946854413036</v>
          </cell>
          <cell r="AG30">
            <v>0</v>
          </cell>
          <cell r="AH30">
            <v>22294.883451342957</v>
          </cell>
          <cell r="AI30">
            <v>263235.84999999998</v>
          </cell>
          <cell r="AK30">
            <v>827142.75845134293</v>
          </cell>
          <cell r="AL30">
            <v>938857.95685441303</v>
          </cell>
          <cell r="AM30">
            <v>-111715.1984030701</v>
          </cell>
          <cell r="AO30">
            <v>916226.79661264131</v>
          </cell>
          <cell r="AP30">
            <v>1269593.916854413</v>
          </cell>
          <cell r="AQ30">
            <v>-353367.12024177168</v>
          </cell>
          <cell r="AR30">
            <v>99525.5197582283</v>
          </cell>
        </row>
        <row r="31">
          <cell r="B31" t="str">
            <v>100700770A</v>
          </cell>
          <cell r="F31" t="str">
            <v>NSGO</v>
          </cell>
          <cell r="G31" t="str">
            <v xml:space="preserve">PUSHMATAHA HSP </v>
          </cell>
          <cell r="H31" t="str">
            <v xml:space="preserve">510 EAST MAIN STREET  </v>
          </cell>
          <cell r="I31" t="str">
            <v xml:space="preserve">ANTLERS        </v>
          </cell>
          <cell r="J31" t="str">
            <v>OK</v>
          </cell>
          <cell r="K31" t="str">
            <v>74523</v>
          </cell>
          <cell r="L31">
            <v>0.4884</v>
          </cell>
          <cell r="M31" t="str">
            <v>I</v>
          </cell>
          <cell r="N31">
            <v>178</v>
          </cell>
          <cell r="O31">
            <v>178</v>
          </cell>
          <cell r="P31">
            <v>564306.53</v>
          </cell>
          <cell r="Q31">
            <v>153640.94</v>
          </cell>
          <cell r="R31">
            <v>0</v>
          </cell>
          <cell r="S31">
            <v>0</v>
          </cell>
          <cell r="T31">
            <v>5107.6194558944744</v>
          </cell>
          <cell r="U31">
            <v>0</v>
          </cell>
          <cell r="V31">
            <v>0</v>
          </cell>
          <cell r="W31">
            <v>294065.87</v>
          </cell>
          <cell r="X31">
            <v>0</v>
          </cell>
          <cell r="Z31">
            <v>280714.92870789446</v>
          </cell>
          <cell r="AA31">
            <v>447706.81</v>
          </cell>
          <cell r="AB31">
            <v>-166991.88129210554</v>
          </cell>
          <cell r="AD31">
            <v>1799039.84</v>
          </cell>
          <cell r="AE31">
            <v>225032.11000000002</v>
          </cell>
          <cell r="AF31">
            <v>6283.7599148973177</v>
          </cell>
          <cell r="AG31">
            <v>0</v>
          </cell>
          <cell r="AH31">
            <v>7770.5473788989702</v>
          </cell>
          <cell r="AI31">
            <v>127477.01</v>
          </cell>
          <cell r="AK31">
            <v>886421.60523489898</v>
          </cell>
          <cell r="AL31">
            <v>358792.87991489732</v>
          </cell>
          <cell r="AM31">
            <v>527628.7253200016</v>
          </cell>
          <cell r="AO31">
            <v>1167136.5339427935</v>
          </cell>
          <cell r="AP31">
            <v>806499.68991489732</v>
          </cell>
          <cell r="AQ31">
            <v>360636.84402789618</v>
          </cell>
          <cell r="AR31">
            <v>782179.72402789618</v>
          </cell>
        </row>
        <row r="32">
          <cell r="B32" t="str">
            <v>100699820A</v>
          </cell>
          <cell r="F32" t="str">
            <v>NSGO</v>
          </cell>
          <cell r="G32" t="str">
            <v xml:space="preserve">ROGER MILLS MEMORIAL HOSPITAL </v>
          </cell>
          <cell r="H32" t="str">
            <v xml:space="preserve">501 S LL MALES  </v>
          </cell>
          <cell r="I32" t="str">
            <v xml:space="preserve">CHEYENNE       </v>
          </cell>
          <cell r="J32" t="str">
            <v>OK</v>
          </cell>
          <cell r="K32" t="str">
            <v>73628</v>
          </cell>
          <cell r="L32">
            <v>1.2197</v>
          </cell>
          <cell r="M32" t="str">
            <v>I</v>
          </cell>
          <cell r="N32">
            <v>4</v>
          </cell>
          <cell r="O32">
            <v>4</v>
          </cell>
          <cell r="P32">
            <v>26445.75</v>
          </cell>
          <cell r="Q32">
            <v>6972.02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15770</v>
          </cell>
          <cell r="X32">
            <v>0</v>
          </cell>
          <cell r="Z32">
            <v>32255.881275</v>
          </cell>
          <cell r="AA32">
            <v>22742.02</v>
          </cell>
          <cell r="AB32">
            <v>9513.8612749999993</v>
          </cell>
          <cell r="AD32">
            <v>259042.82</v>
          </cell>
          <cell r="AE32">
            <v>51206.34</v>
          </cell>
          <cell r="AF32">
            <v>5939.526700609842</v>
          </cell>
          <cell r="AG32">
            <v>0</v>
          </cell>
          <cell r="AH32">
            <v>0</v>
          </cell>
          <cell r="AI32">
            <v>149467.5</v>
          </cell>
          <cell r="AK32">
            <v>315954.52755400003</v>
          </cell>
          <cell r="AL32">
            <v>206613.36670060985</v>
          </cell>
          <cell r="AM32">
            <v>109341.16085339017</v>
          </cell>
          <cell r="AO32">
            <v>348210.40882900002</v>
          </cell>
          <cell r="AP32">
            <v>229355.38670060984</v>
          </cell>
          <cell r="AQ32">
            <v>118855.02212839018</v>
          </cell>
          <cell r="AR32">
            <v>284092.52212839015</v>
          </cell>
        </row>
        <row r="33">
          <cell r="B33" t="str">
            <v>100700190A</v>
          </cell>
          <cell r="F33" t="str">
            <v>NSGO</v>
          </cell>
          <cell r="G33" t="str">
            <v>SEQUOYAH COUNTY CITY OF SALLISAW HOSPITAL AUTHORIT</v>
          </cell>
          <cell r="H33" t="str">
            <v>213 E. REDWOOD  PO BOX 505</v>
          </cell>
          <cell r="I33" t="str">
            <v xml:space="preserve">SALLISAW       </v>
          </cell>
          <cell r="J33" t="str">
            <v>OK</v>
          </cell>
          <cell r="K33" t="str">
            <v>74955</v>
          </cell>
          <cell r="L33">
            <v>0.42830000000000001</v>
          </cell>
          <cell r="M33" t="str">
            <v>I</v>
          </cell>
          <cell r="N33">
            <v>154</v>
          </cell>
          <cell r="O33">
            <v>154</v>
          </cell>
          <cell r="P33">
            <v>691661.22</v>
          </cell>
          <cell r="Q33">
            <v>232329.87</v>
          </cell>
          <cell r="R33">
            <v>3344.22</v>
          </cell>
          <cell r="S33">
            <v>0</v>
          </cell>
          <cell r="T33">
            <v>7745.225880309431</v>
          </cell>
          <cell r="U33">
            <v>0</v>
          </cell>
          <cell r="V33">
            <v>0</v>
          </cell>
          <cell r="W33">
            <v>429882.92000000004</v>
          </cell>
          <cell r="X33">
            <v>0</v>
          </cell>
          <cell r="Z33">
            <v>303983.7264063094</v>
          </cell>
          <cell r="AA33">
            <v>665557.01</v>
          </cell>
          <cell r="AB33">
            <v>-361573.2835936906</v>
          </cell>
          <cell r="AD33">
            <v>5407896.5300000003</v>
          </cell>
          <cell r="AE33">
            <v>811958.42</v>
          </cell>
          <cell r="AF33">
            <v>11465.138730957015</v>
          </cell>
          <cell r="AG33">
            <v>0</v>
          </cell>
          <cell r="AH33">
            <v>27164.237481545479</v>
          </cell>
          <cell r="AI33">
            <v>382460.65</v>
          </cell>
          <cell r="AK33">
            <v>2343366.321280546</v>
          </cell>
          <cell r="AL33">
            <v>1205884.208730957</v>
          </cell>
          <cell r="AM33">
            <v>1137482.112549589</v>
          </cell>
          <cell r="AO33">
            <v>2647350.0476868553</v>
          </cell>
          <cell r="AP33">
            <v>1871441.218730957</v>
          </cell>
          <cell r="AQ33">
            <v>775908.82895589829</v>
          </cell>
          <cell r="AR33">
            <v>1588252.3989558984</v>
          </cell>
        </row>
        <row r="34">
          <cell r="B34" t="str">
            <v>100699830A</v>
          </cell>
          <cell r="F34" t="str">
            <v>NSGO</v>
          </cell>
          <cell r="G34" t="str">
            <v xml:space="preserve">SHARE MEMORIAL HOSPITAL </v>
          </cell>
          <cell r="H34" t="str">
            <v xml:space="preserve">800 SHARE DRIVE  </v>
          </cell>
          <cell r="I34" t="str">
            <v xml:space="preserve">ALVA           </v>
          </cell>
          <cell r="J34" t="str">
            <v>OK</v>
          </cell>
          <cell r="K34" t="str">
            <v>73717</v>
          </cell>
          <cell r="L34">
            <v>0.61570000000000003</v>
          </cell>
          <cell r="M34" t="str">
            <v>I</v>
          </cell>
          <cell r="N34">
            <v>19</v>
          </cell>
          <cell r="O34">
            <v>19</v>
          </cell>
          <cell r="P34">
            <v>85675.55</v>
          </cell>
          <cell r="Q34">
            <v>20683.400000000001</v>
          </cell>
          <cell r="R34">
            <v>4715.45</v>
          </cell>
          <cell r="S34">
            <v>0</v>
          </cell>
          <cell r="T34">
            <v>836.48118462596074</v>
          </cell>
          <cell r="U34">
            <v>0</v>
          </cell>
          <cell r="V34">
            <v>0</v>
          </cell>
          <cell r="W34">
            <v>13460.259999999998</v>
          </cell>
          <cell r="X34">
            <v>0</v>
          </cell>
          <cell r="Z34">
            <v>53586.917319625965</v>
          </cell>
          <cell r="AA34">
            <v>38859.11</v>
          </cell>
          <cell r="AB34">
            <v>14727.807319625965</v>
          </cell>
          <cell r="AD34">
            <v>756164.67999999993</v>
          </cell>
          <cell r="AE34">
            <v>146924.96</v>
          </cell>
          <cell r="AF34">
            <v>2351.0341969607407</v>
          </cell>
          <cell r="AG34">
            <v>0</v>
          </cell>
          <cell r="AH34">
            <v>4890.5370500829631</v>
          </cell>
          <cell r="AI34">
            <v>57306.14</v>
          </cell>
          <cell r="AK34">
            <v>470461.13052608294</v>
          </cell>
          <cell r="AL34">
            <v>206582.13419696072</v>
          </cell>
          <cell r="AM34">
            <v>263878.99632912222</v>
          </cell>
          <cell r="AO34">
            <v>524048.0478457089</v>
          </cell>
          <cell r="AP34">
            <v>245441.2441969607</v>
          </cell>
          <cell r="AQ34">
            <v>278606.8036487482</v>
          </cell>
          <cell r="AR34">
            <v>349373.20364874823</v>
          </cell>
        </row>
        <row r="35">
          <cell r="B35" t="str">
            <v>100699950A</v>
          </cell>
          <cell r="F35" t="str">
            <v>NSGO</v>
          </cell>
          <cell r="G35" t="str">
            <v xml:space="preserve">STILLWATER MEDICAL CENTER </v>
          </cell>
          <cell r="H35" t="str">
            <v xml:space="preserve">1323 WEST 6TH AVENUE  </v>
          </cell>
          <cell r="I35" t="str">
            <v xml:space="preserve">STILLWATER     </v>
          </cell>
          <cell r="J35" t="str">
            <v>OK</v>
          </cell>
          <cell r="K35" t="str">
            <v>74074</v>
          </cell>
          <cell r="L35">
            <v>0.26390000000000002</v>
          </cell>
          <cell r="M35" t="str">
            <v>I</v>
          </cell>
          <cell r="N35">
            <v>2154</v>
          </cell>
          <cell r="O35">
            <v>2154</v>
          </cell>
          <cell r="P35">
            <v>11779150.4</v>
          </cell>
          <cell r="Q35">
            <v>2536574.15</v>
          </cell>
          <cell r="R35">
            <v>623363.67000000004</v>
          </cell>
          <cell r="S35">
            <v>0</v>
          </cell>
          <cell r="T35">
            <v>104243.29770958827</v>
          </cell>
          <cell r="U35">
            <v>0</v>
          </cell>
          <cell r="V35">
            <v>0</v>
          </cell>
          <cell r="W35">
            <v>4373591.95</v>
          </cell>
          <cell r="X35">
            <v>0</v>
          </cell>
          <cell r="Z35">
            <v>3212761.088269589</v>
          </cell>
          <cell r="AA35">
            <v>7533529.7699999996</v>
          </cell>
          <cell r="AB35">
            <v>-4320768.6817304101</v>
          </cell>
          <cell r="AD35">
            <v>26223107.740000002</v>
          </cell>
          <cell r="AE35">
            <v>3842961.9099999997</v>
          </cell>
          <cell r="AF35">
            <v>480265.41798261146</v>
          </cell>
          <cell r="AG35">
            <v>0</v>
          </cell>
          <cell r="AH35">
            <v>141169.41166413744</v>
          </cell>
          <cell r="AI35">
            <v>1476390.98</v>
          </cell>
          <cell r="AK35">
            <v>7061447.544250139</v>
          </cell>
          <cell r="AL35">
            <v>5799618.3079826105</v>
          </cell>
          <cell r="AM35">
            <v>1261829.2362675285</v>
          </cell>
          <cell r="AO35">
            <v>10274208.632519728</v>
          </cell>
          <cell r="AP35">
            <v>13333148.07798261</v>
          </cell>
          <cell r="AQ35">
            <v>-3058939.4454628825</v>
          </cell>
          <cell r="AR35">
            <v>2791043.4845371176</v>
          </cell>
        </row>
        <row r="36">
          <cell r="B36" t="str">
            <v>200100890B</v>
          </cell>
          <cell r="F36" t="str">
            <v>NSGO</v>
          </cell>
          <cell r="G36" t="str">
            <v xml:space="preserve">WAGONER COMMUNITY HOSPITAL </v>
          </cell>
          <cell r="H36" t="str">
            <v xml:space="preserve">1200 W CHEROKEE ST  </v>
          </cell>
          <cell r="I36" t="str">
            <v xml:space="preserve">WAGONER        </v>
          </cell>
          <cell r="J36" t="str">
            <v>OK</v>
          </cell>
          <cell r="K36" t="str">
            <v>74467</v>
          </cell>
          <cell r="L36">
            <v>0.3669</v>
          </cell>
          <cell r="M36" t="str">
            <v>I</v>
          </cell>
          <cell r="N36">
            <v>4749</v>
          </cell>
          <cell r="O36">
            <v>4749</v>
          </cell>
          <cell r="P36">
            <v>7635024.6500000004</v>
          </cell>
          <cell r="Q36">
            <v>2095717.95</v>
          </cell>
          <cell r="R36">
            <v>23367.82</v>
          </cell>
          <cell r="S36">
            <v>0</v>
          </cell>
          <cell r="T36">
            <v>70183.923405510694</v>
          </cell>
          <cell r="U36">
            <v>0</v>
          </cell>
          <cell r="V36">
            <v>0</v>
          </cell>
          <cell r="W36">
            <v>2246373.12</v>
          </cell>
          <cell r="X36">
            <v>0</v>
          </cell>
          <cell r="Z36">
            <v>2871474.467490511</v>
          </cell>
          <cell r="AA36">
            <v>4365458.8900000006</v>
          </cell>
          <cell r="AB36">
            <v>-1493984.4225094896</v>
          </cell>
          <cell r="AD36">
            <v>4186665.19</v>
          </cell>
          <cell r="AE36">
            <v>698820.37999999989</v>
          </cell>
          <cell r="AF36">
            <v>25249.614243790162</v>
          </cell>
          <cell r="AG36">
            <v>0</v>
          </cell>
          <cell r="AH36">
            <v>24182.103819462354</v>
          </cell>
          <cell r="AI36">
            <v>265723.8</v>
          </cell>
          <cell r="AK36">
            <v>1560269.5620304625</v>
          </cell>
          <cell r="AL36">
            <v>989793.79424378998</v>
          </cell>
          <cell r="AM36">
            <v>570475.76778667257</v>
          </cell>
          <cell r="AO36">
            <v>4431744.0295209736</v>
          </cell>
          <cell r="AP36">
            <v>5355252.6842437908</v>
          </cell>
          <cell r="AQ36">
            <v>-923508.65472281724</v>
          </cell>
          <cell r="AR36">
            <v>1588588.2652771829</v>
          </cell>
        </row>
        <row r="37">
          <cell r="B37" t="str">
            <v>100699870E</v>
          </cell>
          <cell r="F37" t="str">
            <v>NSGO</v>
          </cell>
          <cell r="G37" t="str">
            <v xml:space="preserve">WEATHERFORD HOSPITAL AUTHORITY </v>
          </cell>
          <cell r="H37" t="str">
            <v xml:space="preserve">3701 E MAIN ST  </v>
          </cell>
          <cell r="I37" t="str">
            <v xml:space="preserve">WEATHERFORD    </v>
          </cell>
          <cell r="J37" t="str">
            <v>OK</v>
          </cell>
          <cell r="K37" t="str">
            <v>73096</v>
          </cell>
          <cell r="L37">
            <v>0.44269999999999998</v>
          </cell>
          <cell r="M37" t="str">
            <v>I</v>
          </cell>
          <cell r="N37">
            <v>346</v>
          </cell>
          <cell r="O37">
            <v>346</v>
          </cell>
          <cell r="P37">
            <v>1020019.27</v>
          </cell>
          <cell r="Q37">
            <v>364194.19</v>
          </cell>
          <cell r="R37">
            <v>79352.19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28274.5</v>
          </cell>
          <cell r="X37">
            <v>0</v>
          </cell>
          <cell r="Z37">
            <v>451562.530829</v>
          </cell>
          <cell r="AA37">
            <v>471820.88</v>
          </cell>
          <cell r="AB37">
            <v>-20258.349171000009</v>
          </cell>
          <cell r="AD37">
            <v>2475007.4699999997</v>
          </cell>
          <cell r="AE37">
            <v>526029.62</v>
          </cell>
          <cell r="AF37">
            <v>73285.514263943842</v>
          </cell>
          <cell r="AG37">
            <v>0</v>
          </cell>
          <cell r="AH37">
            <v>0</v>
          </cell>
          <cell r="AI37">
            <v>261700.5</v>
          </cell>
          <cell r="AK37">
            <v>1095685.8069689998</v>
          </cell>
          <cell r="AL37">
            <v>861015.63426394388</v>
          </cell>
          <cell r="AM37">
            <v>234670.17270505591</v>
          </cell>
          <cell r="AO37">
            <v>1547248.3377979998</v>
          </cell>
          <cell r="AP37">
            <v>1332836.5142639438</v>
          </cell>
          <cell r="AQ37">
            <v>214411.82353405608</v>
          </cell>
          <cell r="AR37">
            <v>504386.82353405608</v>
          </cell>
        </row>
        <row r="38">
          <cell r="B38" t="str">
            <v>200439230A</v>
          </cell>
          <cell r="F38" t="str">
            <v>Private</v>
          </cell>
          <cell r="G38" t="str">
            <v xml:space="preserve">AHS SOUTHCREST HOSPITAL, LLC </v>
          </cell>
          <cell r="H38" t="str">
            <v xml:space="preserve">8801 SOUTH 101ST EAST AVENUE  </v>
          </cell>
          <cell r="I38" t="str">
            <v xml:space="preserve">TULSA          </v>
          </cell>
          <cell r="J38" t="str">
            <v>OK</v>
          </cell>
          <cell r="K38" t="str">
            <v>74133</v>
          </cell>
          <cell r="L38">
            <v>0.1895</v>
          </cell>
          <cell r="M38" t="str">
            <v>I</v>
          </cell>
          <cell r="N38">
            <v>7721</v>
          </cell>
          <cell r="O38">
            <v>7702</v>
          </cell>
          <cell r="P38">
            <v>50527880.07</v>
          </cell>
          <cell r="Q38">
            <v>7027330.7000000002</v>
          </cell>
          <cell r="R38">
            <v>671669.37</v>
          </cell>
          <cell r="S38">
            <v>1376.51</v>
          </cell>
          <cell r="T38">
            <v>252129.72472300616</v>
          </cell>
          <cell r="U38">
            <v>0</v>
          </cell>
          <cell r="V38">
            <v>0</v>
          </cell>
          <cell r="W38">
            <v>6170066.4100000001</v>
          </cell>
          <cell r="X38">
            <v>0</v>
          </cell>
          <cell r="Z38">
            <v>9828539.5079880059</v>
          </cell>
          <cell r="AA38">
            <v>13870442.99</v>
          </cell>
          <cell r="AB38">
            <v>-4041903.4820119943</v>
          </cell>
          <cell r="AD38">
            <v>28718171.880000003</v>
          </cell>
          <cell r="AE38">
            <v>2855321.66</v>
          </cell>
          <cell r="AF38">
            <v>279742.0055907151</v>
          </cell>
          <cell r="AG38">
            <v>0</v>
          </cell>
          <cell r="AH38">
            <v>102854.14991680784</v>
          </cell>
          <cell r="AI38">
            <v>1562162.6400000001</v>
          </cell>
          <cell r="AK38">
            <v>5544947.7211768087</v>
          </cell>
          <cell r="AL38">
            <v>4697226.3055907153</v>
          </cell>
          <cell r="AM38">
            <v>847721.41558609344</v>
          </cell>
          <cell r="AO38">
            <v>15373487.229164815</v>
          </cell>
          <cell r="AP38">
            <v>18567669.295590714</v>
          </cell>
          <cell r="AQ38">
            <v>-3194182.066425899</v>
          </cell>
          <cell r="AR38">
            <v>4538046.9835741017</v>
          </cell>
        </row>
        <row r="39">
          <cell r="B39" t="str">
            <v>100696610B</v>
          </cell>
          <cell r="F39" t="str">
            <v>Private</v>
          </cell>
          <cell r="G39" t="str">
            <v xml:space="preserve">ALLIANCEHEALTH DURANT </v>
          </cell>
          <cell r="H39" t="str">
            <v xml:space="preserve">1800 UNIVERSITY  </v>
          </cell>
          <cell r="I39" t="str">
            <v xml:space="preserve">DURANT         </v>
          </cell>
          <cell r="J39" t="str">
            <v>OK</v>
          </cell>
          <cell r="K39" t="str">
            <v>74701</v>
          </cell>
          <cell r="L39">
            <v>7.8899999999999998E-2</v>
          </cell>
          <cell r="M39" t="str">
            <v>I</v>
          </cell>
          <cell r="N39">
            <v>5491</v>
          </cell>
          <cell r="O39">
            <v>5491</v>
          </cell>
          <cell r="P39">
            <v>83850363.469999999</v>
          </cell>
          <cell r="Q39">
            <v>5398219.4699999997</v>
          </cell>
          <cell r="R39">
            <v>704852.25</v>
          </cell>
          <cell r="S39">
            <v>0</v>
          </cell>
          <cell r="T39">
            <v>201270.16814288343</v>
          </cell>
          <cell r="U39">
            <v>9876</v>
          </cell>
          <cell r="V39">
            <v>0</v>
          </cell>
          <cell r="W39">
            <v>6150109.0700000003</v>
          </cell>
          <cell r="X39">
            <v>0</v>
          </cell>
          <cell r="Z39">
            <v>6817063.8459258825</v>
          </cell>
          <cell r="AA39">
            <v>12263056.789999999</v>
          </cell>
          <cell r="AB39">
            <v>-5445992.9440741166</v>
          </cell>
          <cell r="AD39">
            <v>99700288.280000001</v>
          </cell>
          <cell r="AE39">
            <v>3735870.43</v>
          </cell>
          <cell r="AF39">
            <v>607747.62753415958</v>
          </cell>
          <cell r="AG39">
            <v>0</v>
          </cell>
          <cell r="AH39">
            <v>143197.45299426324</v>
          </cell>
          <cell r="AI39">
            <v>1936696.21</v>
          </cell>
          <cell r="AK39">
            <v>8009550.1982862623</v>
          </cell>
          <cell r="AL39">
            <v>6280314.2675341601</v>
          </cell>
          <cell r="AM39">
            <v>1729235.9307521023</v>
          </cell>
          <cell r="AO39">
            <v>14826614.044212144</v>
          </cell>
          <cell r="AP39">
            <v>18543371.057534158</v>
          </cell>
          <cell r="AQ39">
            <v>-3716757.0133220144</v>
          </cell>
          <cell r="AR39">
            <v>4370048.2666779859</v>
          </cell>
        </row>
        <row r="40">
          <cell r="B40" t="str">
            <v>100700440A</v>
          </cell>
          <cell r="C40" t="str">
            <v>100700440F</v>
          </cell>
          <cell r="F40" t="str">
            <v>Private</v>
          </cell>
          <cell r="G40" t="str">
            <v xml:space="preserve">ALLIANCEHEALTH MADILL </v>
          </cell>
          <cell r="H40" t="str">
            <v xml:space="preserve">901 S 5TH AVE.  </v>
          </cell>
          <cell r="I40" t="str">
            <v xml:space="preserve">MADILL         </v>
          </cell>
          <cell r="J40" t="str">
            <v>OK</v>
          </cell>
          <cell r="K40" t="str">
            <v>73446</v>
          </cell>
          <cell r="L40">
            <v>0.3024</v>
          </cell>
          <cell r="M40" t="str">
            <v>I</v>
          </cell>
          <cell r="N40">
            <v>63</v>
          </cell>
          <cell r="O40">
            <v>63</v>
          </cell>
          <cell r="P40">
            <v>444656.19</v>
          </cell>
          <cell r="Q40">
            <v>75947.12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37978</v>
          </cell>
          <cell r="X40">
            <v>0</v>
          </cell>
          <cell r="Z40">
            <v>134464.03185600002</v>
          </cell>
          <cell r="AA40">
            <v>113925.12</v>
          </cell>
          <cell r="AB40">
            <v>20538.911856000021</v>
          </cell>
          <cell r="AD40">
            <v>5034134.68</v>
          </cell>
          <cell r="AE40">
            <v>596474.19999999995</v>
          </cell>
          <cell r="AF40">
            <v>45961.917608031821</v>
          </cell>
          <cell r="AG40">
            <v>0</v>
          </cell>
          <cell r="AH40">
            <v>0</v>
          </cell>
          <cell r="AI40">
            <v>454280.5</v>
          </cell>
          <cell r="AK40">
            <v>1522322.327232</v>
          </cell>
          <cell r="AL40">
            <v>1096716.6176080317</v>
          </cell>
          <cell r="AM40">
            <v>425605.70962396823</v>
          </cell>
          <cell r="AO40">
            <v>1656786.3590879999</v>
          </cell>
          <cell r="AP40">
            <v>1210641.7376080318</v>
          </cell>
          <cell r="AQ40">
            <v>446144.62147996807</v>
          </cell>
          <cell r="AR40">
            <v>938403.12147996807</v>
          </cell>
        </row>
        <row r="41">
          <cell r="B41" t="str">
            <v>200102450A</v>
          </cell>
          <cell r="F41" t="str">
            <v>Private</v>
          </cell>
          <cell r="G41" t="str">
            <v xml:space="preserve">BAILEY MEDICAL CENTER LLC </v>
          </cell>
          <cell r="H41" t="str">
            <v xml:space="preserve">10502 N 110TH E AVE  </v>
          </cell>
          <cell r="I41" t="str">
            <v xml:space="preserve">OWASSO         </v>
          </cell>
          <cell r="J41" t="str">
            <v>OK</v>
          </cell>
          <cell r="K41" t="str">
            <v>74055</v>
          </cell>
          <cell r="L41">
            <v>0.1905</v>
          </cell>
          <cell r="M41" t="str">
            <v>I</v>
          </cell>
          <cell r="N41">
            <v>400</v>
          </cell>
          <cell r="O41">
            <v>400</v>
          </cell>
          <cell r="P41">
            <v>2783412.42</v>
          </cell>
          <cell r="Q41">
            <v>350379.6</v>
          </cell>
          <cell r="R41">
            <v>192729.65</v>
          </cell>
          <cell r="S41">
            <v>0</v>
          </cell>
          <cell r="T41">
            <v>17855.63475962124</v>
          </cell>
          <cell r="U41">
            <v>0</v>
          </cell>
          <cell r="V41">
            <v>0</v>
          </cell>
          <cell r="W41">
            <v>726784.49</v>
          </cell>
          <cell r="X41">
            <v>0</v>
          </cell>
          <cell r="Z41">
            <v>548095.70076962118</v>
          </cell>
          <cell r="AA41">
            <v>1269893.74</v>
          </cell>
          <cell r="AB41">
            <v>-721798.03923037881</v>
          </cell>
          <cell r="AD41">
            <v>14771220.34</v>
          </cell>
          <cell r="AE41">
            <v>1259022.2300000002</v>
          </cell>
          <cell r="AF41">
            <v>192331.72807204566</v>
          </cell>
          <cell r="AG41">
            <v>0</v>
          </cell>
          <cell r="AH41">
            <v>47424.345573497871</v>
          </cell>
          <cell r="AI41">
            <v>639850.12</v>
          </cell>
          <cell r="AK41">
            <v>2861341.8203434981</v>
          </cell>
          <cell r="AL41">
            <v>2091204.0780720459</v>
          </cell>
          <cell r="AM41">
            <v>770137.74227145221</v>
          </cell>
          <cell r="AO41">
            <v>3409437.5211131191</v>
          </cell>
          <cell r="AP41">
            <v>3361097.8180720462</v>
          </cell>
          <cell r="AQ41">
            <v>48339.703041072935</v>
          </cell>
          <cell r="AR41">
            <v>1414974.3130410728</v>
          </cell>
        </row>
        <row r="42">
          <cell r="B42" t="str">
            <v>200668710A</v>
          </cell>
          <cell r="F42" t="str">
            <v>Private</v>
          </cell>
          <cell r="G42" t="str">
            <v xml:space="preserve">BLACKWELL REGIONAL HOSPITAL </v>
          </cell>
          <cell r="H42" t="str">
            <v xml:space="preserve">710 S 13TH ST  </v>
          </cell>
          <cell r="I42" t="str">
            <v xml:space="preserve">BLACKWELL      </v>
          </cell>
          <cell r="J42" t="str">
            <v>OK</v>
          </cell>
          <cell r="K42" t="str">
            <v>74631</v>
          </cell>
          <cell r="L42">
            <v>0.2586</v>
          </cell>
          <cell r="M42" t="str">
            <v>I</v>
          </cell>
          <cell r="N42">
            <v>72</v>
          </cell>
          <cell r="O42">
            <v>72</v>
          </cell>
          <cell r="P42">
            <v>387714.45</v>
          </cell>
          <cell r="Q42">
            <v>101605.55</v>
          </cell>
          <cell r="R42">
            <v>0</v>
          </cell>
          <cell r="S42">
            <v>0</v>
          </cell>
          <cell r="T42">
            <v>3461.1171644555902</v>
          </cell>
          <cell r="U42">
            <v>0</v>
          </cell>
          <cell r="V42">
            <v>0</v>
          </cell>
          <cell r="W42">
            <v>209973.88</v>
          </cell>
          <cell r="X42">
            <v>0</v>
          </cell>
          <cell r="Z42">
            <v>103724.07393445559</v>
          </cell>
          <cell r="AA42">
            <v>311579.43</v>
          </cell>
          <cell r="AB42">
            <v>-207855.35606554442</v>
          </cell>
          <cell r="AD42">
            <v>3807977.95</v>
          </cell>
          <cell r="AE42">
            <v>470493.18000000005</v>
          </cell>
          <cell r="AF42">
            <v>30512.281932292088</v>
          </cell>
          <cell r="AG42">
            <v>0</v>
          </cell>
          <cell r="AH42">
            <v>16788.303781012033</v>
          </cell>
          <cell r="AI42">
            <v>166048.32000000001</v>
          </cell>
          <cell r="AK42">
            <v>1001531.4016510121</v>
          </cell>
          <cell r="AL42">
            <v>667053.78193229216</v>
          </cell>
          <cell r="AM42">
            <v>334477.61971871997</v>
          </cell>
          <cell r="AO42">
            <v>1105255.4755854676</v>
          </cell>
          <cell r="AP42">
            <v>978633.21193229221</v>
          </cell>
          <cell r="AQ42">
            <v>126622.26365317544</v>
          </cell>
          <cell r="AR42">
            <v>502644.46365317545</v>
          </cell>
        </row>
        <row r="43">
          <cell r="B43" t="str">
            <v>200573000A</v>
          </cell>
          <cell r="F43" t="str">
            <v>Private</v>
          </cell>
          <cell r="G43" t="str">
            <v xml:space="preserve">BRISTOW ENDEAVOR HEALTHCARE, LLC </v>
          </cell>
          <cell r="H43" t="str">
            <v>700 W. 7TH STREET  SUITE 6</v>
          </cell>
          <cell r="I43" t="str">
            <v xml:space="preserve">BRISTOW        </v>
          </cell>
          <cell r="J43" t="str">
            <v>OK</v>
          </cell>
          <cell r="K43" t="str">
            <v>74010</v>
          </cell>
          <cell r="L43">
            <v>0.23330000000000001</v>
          </cell>
          <cell r="M43" t="str">
            <v>I</v>
          </cell>
          <cell r="N43">
            <v>130</v>
          </cell>
          <cell r="O43">
            <v>130</v>
          </cell>
          <cell r="P43">
            <v>3768738.83</v>
          </cell>
          <cell r="Q43">
            <v>614053.93999999994</v>
          </cell>
          <cell r="R43">
            <v>0</v>
          </cell>
          <cell r="S43">
            <v>0</v>
          </cell>
          <cell r="T43">
            <v>18607.212769227172</v>
          </cell>
          <cell r="U43">
            <v>0</v>
          </cell>
          <cell r="V43">
            <v>0</v>
          </cell>
          <cell r="W43">
            <v>1057813.8400000001</v>
          </cell>
          <cell r="X43">
            <v>0</v>
          </cell>
          <cell r="Z43">
            <v>897853.98180822725</v>
          </cell>
          <cell r="AA43">
            <v>1671867.78</v>
          </cell>
          <cell r="AB43">
            <v>-774013.79819177277</v>
          </cell>
          <cell r="AD43">
            <v>15621626.34</v>
          </cell>
          <cell r="AE43">
            <v>1679589.6600000001</v>
          </cell>
          <cell r="AF43">
            <v>60957.334033444975</v>
          </cell>
          <cell r="AG43">
            <v>0</v>
          </cell>
          <cell r="AH43">
            <v>57478.461212777707</v>
          </cell>
          <cell r="AI43">
            <v>954047.53</v>
          </cell>
          <cell r="AK43">
            <v>3702003.8863347778</v>
          </cell>
          <cell r="AL43">
            <v>2694594.5240334449</v>
          </cell>
          <cell r="AM43">
            <v>1007409.3623013329</v>
          </cell>
          <cell r="AO43">
            <v>4599857.8681430053</v>
          </cell>
          <cell r="AP43">
            <v>4366462.3040334452</v>
          </cell>
          <cell r="AQ43">
            <v>233395.5641095601</v>
          </cell>
          <cell r="AR43">
            <v>2245256.9341095602</v>
          </cell>
        </row>
        <row r="44">
          <cell r="B44" t="str">
            <v>100700010G</v>
          </cell>
          <cell r="C44" t="str">
            <v>100700010H</v>
          </cell>
          <cell r="F44" t="str">
            <v>Private</v>
          </cell>
          <cell r="G44" t="str">
            <v xml:space="preserve">CLINTON HMA LLC </v>
          </cell>
          <cell r="H44" t="str">
            <v xml:space="preserve">100 N 30TH ST  </v>
          </cell>
          <cell r="I44" t="str">
            <v xml:space="preserve">CLINTON        </v>
          </cell>
          <cell r="J44" t="str">
            <v>OK</v>
          </cell>
          <cell r="K44" t="str">
            <v>73601</v>
          </cell>
          <cell r="L44">
            <v>0.312</v>
          </cell>
          <cell r="M44" t="str">
            <v>I</v>
          </cell>
          <cell r="N44">
            <v>992</v>
          </cell>
          <cell r="O44">
            <v>992</v>
          </cell>
          <cell r="P44">
            <v>6417889.29</v>
          </cell>
          <cell r="Q44">
            <v>828647.07</v>
          </cell>
          <cell r="R44">
            <v>348958.31</v>
          </cell>
          <cell r="S44">
            <v>0</v>
          </cell>
          <cell r="T44">
            <v>33104.892153827168</v>
          </cell>
          <cell r="U44">
            <v>0</v>
          </cell>
          <cell r="V44">
            <v>0</v>
          </cell>
          <cell r="W44">
            <v>1138160.58</v>
          </cell>
          <cell r="X44">
            <v>0</v>
          </cell>
          <cell r="Z44">
            <v>2035486.3506338273</v>
          </cell>
          <cell r="AA44">
            <v>2315765.96</v>
          </cell>
          <cell r="AB44">
            <v>-280279.60936617269</v>
          </cell>
          <cell r="AD44">
            <v>6622639.2999999998</v>
          </cell>
          <cell r="AE44">
            <v>709947.78</v>
          </cell>
          <cell r="AF44">
            <v>87722.610840056877</v>
          </cell>
          <cell r="AG44">
            <v>0</v>
          </cell>
          <cell r="AH44">
            <v>26269.284454859331</v>
          </cell>
          <cell r="AI44">
            <v>397293.88</v>
          </cell>
          <cell r="AK44">
            <v>2092532.7460548594</v>
          </cell>
          <cell r="AL44">
            <v>1194964.2708400569</v>
          </cell>
          <cell r="AM44">
            <v>897568.47521480243</v>
          </cell>
          <cell r="AO44">
            <v>4128019.0966886869</v>
          </cell>
          <cell r="AP44">
            <v>3510730.2308400571</v>
          </cell>
          <cell r="AQ44">
            <v>617288.86584862974</v>
          </cell>
          <cell r="AR44">
            <v>2152743.3258486297</v>
          </cell>
        </row>
        <row r="45">
          <cell r="B45" t="str">
            <v>100746230C</v>
          </cell>
          <cell r="F45" t="str">
            <v>Private</v>
          </cell>
          <cell r="G45" t="str">
            <v xml:space="preserve">COMMUNITY HOSPITAL, LLC </v>
          </cell>
          <cell r="H45" t="str">
            <v xml:space="preserve">9800 BROADWAY EXTENSION  </v>
          </cell>
          <cell r="I45" t="str">
            <v xml:space="preserve">OKLAHOMA CITY  </v>
          </cell>
          <cell r="J45" t="str">
            <v>OK</v>
          </cell>
          <cell r="K45" t="str">
            <v>73114</v>
          </cell>
          <cell r="L45">
            <v>0.2586</v>
          </cell>
          <cell r="M45" t="str">
            <v>I</v>
          </cell>
          <cell r="N45">
            <v>10</v>
          </cell>
          <cell r="O45">
            <v>10</v>
          </cell>
          <cell r="P45">
            <v>254298.9</v>
          </cell>
          <cell r="Q45">
            <v>34984.71</v>
          </cell>
          <cell r="R45">
            <v>0.01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65761.695540000001</v>
          </cell>
          <cell r="AA45">
            <v>34984.720000000001</v>
          </cell>
          <cell r="AB45">
            <v>30776.975539999999</v>
          </cell>
          <cell r="AD45">
            <v>2283637.8000000003</v>
          </cell>
          <cell r="AE45">
            <v>243956.51</v>
          </cell>
          <cell r="AF45">
            <v>60702.065114756784</v>
          </cell>
          <cell r="AG45">
            <v>0</v>
          </cell>
          <cell r="AH45">
            <v>0</v>
          </cell>
          <cell r="AI45">
            <v>0</v>
          </cell>
          <cell r="AK45">
            <v>590548.73508000001</v>
          </cell>
          <cell r="AL45">
            <v>304658.57511475682</v>
          </cell>
          <cell r="AM45">
            <v>285890.15996524319</v>
          </cell>
          <cell r="AO45">
            <v>656310.43062</v>
          </cell>
          <cell r="AP45">
            <v>339643.29511475679</v>
          </cell>
          <cell r="AQ45">
            <v>316667.1355052432</v>
          </cell>
          <cell r="AR45">
            <v>316667.1355052432</v>
          </cell>
        </row>
        <row r="46">
          <cell r="B46" t="str">
            <v>200693850A</v>
          </cell>
          <cell r="F46" t="str">
            <v>Private</v>
          </cell>
          <cell r="G46" t="str">
            <v xml:space="preserve">CURAHEALTH OKLAHOMA CITY </v>
          </cell>
          <cell r="H46" t="str">
            <v xml:space="preserve">1407 NORTH ROBINSON AVENUE  </v>
          </cell>
          <cell r="I46" t="str">
            <v xml:space="preserve">OKLAHOMA CITY  </v>
          </cell>
          <cell r="J46" t="str">
            <v>OK</v>
          </cell>
          <cell r="K46" t="str">
            <v>75320</v>
          </cell>
          <cell r="L46">
            <v>0.2586</v>
          </cell>
          <cell r="M46" t="str">
            <v>I</v>
          </cell>
          <cell r="N46">
            <v>28</v>
          </cell>
          <cell r="O46">
            <v>28</v>
          </cell>
          <cell r="P46">
            <v>147962.70000000001</v>
          </cell>
          <cell r="Q46">
            <v>45060.27</v>
          </cell>
          <cell r="R46">
            <v>656.58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38263.154220000004</v>
          </cell>
          <cell r="AA46">
            <v>45716.85</v>
          </cell>
          <cell r="AB46">
            <v>-7453.6957799999946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O46">
            <v>38263.154220000004</v>
          </cell>
          <cell r="AP46">
            <v>45716.85</v>
          </cell>
          <cell r="AQ46">
            <v>-7453.6957799999946</v>
          </cell>
          <cell r="AR46">
            <v>-7453.6957799999946</v>
          </cell>
        </row>
        <row r="47">
          <cell r="B47" t="str">
            <v>200693850B</v>
          </cell>
          <cell r="F47" t="str">
            <v>Private</v>
          </cell>
          <cell r="G47" t="str">
            <v xml:space="preserve">CURAHEALTH OKLAHOMA, LLC </v>
          </cell>
          <cell r="H47" t="str">
            <v xml:space="preserve">2129 SW 59TH STREET  </v>
          </cell>
          <cell r="I47" t="str">
            <v xml:space="preserve">OKLAHOMA CITY  </v>
          </cell>
          <cell r="J47" t="str">
            <v>OK</v>
          </cell>
          <cell r="K47" t="str">
            <v>73119</v>
          </cell>
          <cell r="L47">
            <v>0.2586</v>
          </cell>
          <cell r="M47" t="str">
            <v>I</v>
          </cell>
          <cell r="N47">
            <v>94</v>
          </cell>
          <cell r="O47">
            <v>94</v>
          </cell>
          <cell r="P47">
            <v>580717.86</v>
          </cell>
          <cell r="Q47">
            <v>101090.16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150173.638596</v>
          </cell>
          <cell r="AA47">
            <v>101090.16</v>
          </cell>
          <cell r="AB47">
            <v>49083.478596000001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O47">
            <v>150173.638596</v>
          </cell>
          <cell r="AP47">
            <v>101090.16</v>
          </cell>
          <cell r="AQ47">
            <v>49083.478596000001</v>
          </cell>
          <cell r="AR47">
            <v>49083.478596000001</v>
          </cell>
        </row>
        <row r="48">
          <cell r="B48" t="str">
            <v>200259440A</v>
          </cell>
          <cell r="F48" t="str">
            <v>Private</v>
          </cell>
          <cell r="G48" t="str">
            <v xml:space="preserve">DRUMRIGHT REGIONAL HOSPITAL </v>
          </cell>
          <cell r="H48" t="str">
            <v xml:space="preserve">610 W BYPASS  </v>
          </cell>
          <cell r="I48" t="str">
            <v xml:space="preserve">DRUMRIGHT      </v>
          </cell>
          <cell r="J48" t="str">
            <v>OK</v>
          </cell>
          <cell r="K48" t="str">
            <v>74030</v>
          </cell>
          <cell r="L48">
            <v>0.40749999999999997</v>
          </cell>
          <cell r="M48" t="str">
            <v>I</v>
          </cell>
          <cell r="N48">
            <v>145</v>
          </cell>
          <cell r="O48">
            <v>145</v>
          </cell>
          <cell r="P48">
            <v>490779.89</v>
          </cell>
          <cell r="Q48">
            <v>176247.06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79701.5</v>
          </cell>
          <cell r="X48">
            <v>0</v>
          </cell>
          <cell r="Z48">
            <v>199992.80517499999</v>
          </cell>
          <cell r="AA48">
            <v>255948.56</v>
          </cell>
          <cell r="AB48">
            <v>-55955.754825000011</v>
          </cell>
          <cell r="AD48">
            <v>1802842.69</v>
          </cell>
          <cell r="AE48">
            <v>229623.89</v>
          </cell>
          <cell r="AF48">
            <v>19007.659060208487</v>
          </cell>
          <cell r="AG48">
            <v>0</v>
          </cell>
          <cell r="AH48">
            <v>0</v>
          </cell>
          <cell r="AI48">
            <v>650514</v>
          </cell>
          <cell r="AK48">
            <v>734658.39617499989</v>
          </cell>
          <cell r="AL48">
            <v>899145.54906020849</v>
          </cell>
          <cell r="AM48">
            <v>-164487.1528852086</v>
          </cell>
          <cell r="AO48">
            <v>934651.20134999987</v>
          </cell>
          <cell r="AP48">
            <v>1155094.1090602085</v>
          </cell>
          <cell r="AQ48">
            <v>-220442.90771020867</v>
          </cell>
          <cell r="AR48">
            <v>509772.59228979133</v>
          </cell>
        </row>
        <row r="49">
          <cell r="B49" t="str">
            <v>100700120A</v>
          </cell>
          <cell r="F49" t="str">
            <v>Private</v>
          </cell>
          <cell r="G49" t="str">
            <v xml:space="preserve">DUNCAN REGIONAL HOSPITAL </v>
          </cell>
          <cell r="H49" t="str">
            <v xml:space="preserve">1407 N WHISENANT DR  </v>
          </cell>
          <cell r="I49" t="str">
            <v xml:space="preserve">DUNCAN         </v>
          </cell>
          <cell r="J49" t="str">
            <v>OK</v>
          </cell>
          <cell r="K49" t="str">
            <v>73533</v>
          </cell>
          <cell r="L49">
            <v>0.2329</v>
          </cell>
          <cell r="M49" t="str">
            <v>I</v>
          </cell>
          <cell r="N49">
            <v>2480</v>
          </cell>
          <cell r="O49">
            <v>2480</v>
          </cell>
          <cell r="P49">
            <v>11147824.439999999</v>
          </cell>
          <cell r="Q49">
            <v>2654745.2599999998</v>
          </cell>
          <cell r="R49">
            <v>393823.85</v>
          </cell>
          <cell r="S49">
            <v>1903.31</v>
          </cell>
          <cell r="T49">
            <v>100432.70889178479</v>
          </cell>
          <cell r="U49">
            <v>0</v>
          </cell>
          <cell r="V49">
            <v>0</v>
          </cell>
          <cell r="W49">
            <v>2773741.7199999997</v>
          </cell>
          <cell r="X49">
            <v>0</v>
          </cell>
          <cell r="Z49">
            <v>2698664.3309677849</v>
          </cell>
          <cell r="AA49">
            <v>5824214.1399999997</v>
          </cell>
          <cell r="AB49">
            <v>-3125549.8090322148</v>
          </cell>
          <cell r="AD49">
            <v>25809110.630000003</v>
          </cell>
          <cell r="AE49">
            <v>3410960.7199999997</v>
          </cell>
          <cell r="AF49">
            <v>450994.95308082784</v>
          </cell>
          <cell r="AG49">
            <v>0</v>
          </cell>
          <cell r="AH49">
            <v>126683.02991026868</v>
          </cell>
          <cell r="AI49">
            <v>1775855.92</v>
          </cell>
          <cell r="AK49">
            <v>6137624.8956372691</v>
          </cell>
          <cell r="AL49">
            <v>5637811.593080828</v>
          </cell>
          <cell r="AM49">
            <v>499813.30255644117</v>
          </cell>
          <cell r="AO49">
            <v>8836289.226605054</v>
          </cell>
          <cell r="AP49">
            <v>11462025.733080827</v>
          </cell>
          <cell r="AQ49">
            <v>-2625736.5064757727</v>
          </cell>
          <cell r="AR49">
            <v>1923861.133524227</v>
          </cell>
        </row>
        <row r="50">
          <cell r="B50" t="str">
            <v>100700120Q</v>
          </cell>
          <cell r="C50" t="str">
            <v>100730660F</v>
          </cell>
          <cell r="F50" t="str">
            <v>Private</v>
          </cell>
          <cell r="G50" t="str">
            <v xml:space="preserve">DUNCAN REGIONAL HOSPITAL INC </v>
          </cell>
          <cell r="H50" t="str">
            <v xml:space="preserve">U.S. HIGHWAYS 70 &amp; 81  </v>
          </cell>
          <cell r="I50" t="str">
            <v xml:space="preserve">WAURIKA        </v>
          </cell>
          <cell r="J50" t="str">
            <v>OK</v>
          </cell>
          <cell r="K50" t="str">
            <v>73573</v>
          </cell>
          <cell r="L50">
            <v>3.88492186502799</v>
          </cell>
          <cell r="M50" t="str">
            <v>I</v>
          </cell>
          <cell r="N50">
            <v>9</v>
          </cell>
          <cell r="O50">
            <v>9</v>
          </cell>
          <cell r="P50">
            <v>23344.21</v>
          </cell>
          <cell r="Q50">
            <v>15539.8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4425.5</v>
          </cell>
          <cell r="X50">
            <v>0</v>
          </cell>
          <cell r="Z50">
            <v>90690.431850805049</v>
          </cell>
          <cell r="AA50">
            <v>19965.3</v>
          </cell>
          <cell r="AB50">
            <v>70725.131850805046</v>
          </cell>
          <cell r="AD50">
            <v>864881.05</v>
          </cell>
          <cell r="AE50">
            <v>134810.79</v>
          </cell>
          <cell r="AF50">
            <v>1178.1796512598646</v>
          </cell>
          <cell r="AG50">
            <v>0</v>
          </cell>
          <cell r="AH50">
            <v>0</v>
          </cell>
          <cell r="AI50">
            <v>92960.5</v>
          </cell>
          <cell r="AK50">
            <v>3359995.3017933662</v>
          </cell>
          <cell r="AL50">
            <v>228949.46965125986</v>
          </cell>
          <cell r="AM50">
            <v>3131045.8321421063</v>
          </cell>
          <cell r="AO50">
            <v>3450685.7336441712</v>
          </cell>
          <cell r="AP50">
            <v>248914.76965125985</v>
          </cell>
          <cell r="AQ50">
            <v>3201770.9639929114</v>
          </cell>
          <cell r="AR50">
            <v>3299156.9639929114</v>
          </cell>
        </row>
        <row r="51">
          <cell r="B51" t="str">
            <v>100700630I</v>
          </cell>
          <cell r="F51" t="str">
            <v>Private</v>
          </cell>
          <cell r="G51" t="str">
            <v xml:space="preserve">EASTAR HEALTH SYSTEMS - EAST CAMPUS </v>
          </cell>
          <cell r="H51" t="str">
            <v xml:space="preserve">2900 NORTH MAIN STREET  </v>
          </cell>
          <cell r="I51" t="str">
            <v xml:space="preserve">MUSKOGEE       </v>
          </cell>
          <cell r="J51" t="str">
            <v>OK</v>
          </cell>
          <cell r="K51" t="str">
            <v>74401</v>
          </cell>
          <cell r="L51">
            <v>0.27039999999999997</v>
          </cell>
          <cell r="M51" t="str">
            <v>I</v>
          </cell>
          <cell r="N51">
            <v>17</v>
          </cell>
          <cell r="O51">
            <v>17</v>
          </cell>
          <cell r="P51">
            <v>59341.4</v>
          </cell>
          <cell r="Q51">
            <v>13258.39</v>
          </cell>
          <cell r="R51">
            <v>3119.13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16045.914559999999</v>
          </cell>
          <cell r="AA51">
            <v>16377.52</v>
          </cell>
          <cell r="AB51">
            <v>-331.60544000000118</v>
          </cell>
          <cell r="AD51">
            <v>66384.63</v>
          </cell>
          <cell r="AE51">
            <v>7053.31</v>
          </cell>
          <cell r="AF51">
            <v>14134.370989181298</v>
          </cell>
          <cell r="AG51">
            <v>0</v>
          </cell>
          <cell r="AH51">
            <v>0</v>
          </cell>
          <cell r="AI51">
            <v>0</v>
          </cell>
          <cell r="AK51">
            <v>17950.403952000001</v>
          </cell>
          <cell r="AL51">
            <v>21187.680989181299</v>
          </cell>
          <cell r="AM51">
            <v>-3237.2770371812985</v>
          </cell>
          <cell r="AO51">
            <v>33996.318511999998</v>
          </cell>
          <cell r="AP51">
            <v>37565.2009891813</v>
          </cell>
          <cell r="AQ51">
            <v>-3568.8824771813015</v>
          </cell>
          <cell r="AR51">
            <v>-3568.8824771813015</v>
          </cell>
        </row>
        <row r="52">
          <cell r="B52" t="str">
            <v>200311270A</v>
          </cell>
          <cell r="F52" t="str">
            <v>Private</v>
          </cell>
          <cell r="G52" t="str">
            <v xml:space="preserve">FAIRFAX COMMUNITY HOSPITAL </v>
          </cell>
          <cell r="H52" t="str">
            <v xml:space="preserve">40 HOSPITAL ROAD  </v>
          </cell>
          <cell r="I52" t="str">
            <v xml:space="preserve">FAIRFAX        </v>
          </cell>
          <cell r="J52" t="str">
            <v>OK</v>
          </cell>
          <cell r="K52" t="str">
            <v>74637</v>
          </cell>
          <cell r="L52">
            <v>0.433</v>
          </cell>
          <cell r="M52" t="str">
            <v>I</v>
          </cell>
          <cell r="N52">
            <v>28</v>
          </cell>
          <cell r="O52">
            <v>28</v>
          </cell>
          <cell r="P52">
            <v>174207.42</v>
          </cell>
          <cell r="Q52">
            <v>27914.3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31815</v>
          </cell>
          <cell r="X52">
            <v>0</v>
          </cell>
          <cell r="Z52">
            <v>75431.812860000005</v>
          </cell>
          <cell r="AA52">
            <v>59729.3</v>
          </cell>
          <cell r="AB52">
            <v>15702.512860000003</v>
          </cell>
          <cell r="AD52">
            <v>739356.63</v>
          </cell>
          <cell r="AE52">
            <v>106364.89</v>
          </cell>
          <cell r="AF52">
            <v>10683.866078038633</v>
          </cell>
          <cell r="AG52">
            <v>0</v>
          </cell>
          <cell r="AH52">
            <v>0</v>
          </cell>
          <cell r="AI52">
            <v>281767.5</v>
          </cell>
          <cell r="AK52">
            <v>320141.42079</v>
          </cell>
          <cell r="AL52">
            <v>398816.2560780386</v>
          </cell>
          <cell r="AM52">
            <v>-78674.835288038594</v>
          </cell>
          <cell r="AO52">
            <v>395573.23365000001</v>
          </cell>
          <cell r="AP52">
            <v>458545.55607803859</v>
          </cell>
          <cell r="AQ52">
            <v>-62972.322428038577</v>
          </cell>
          <cell r="AR52">
            <v>250610.17757196142</v>
          </cell>
        </row>
        <row r="53">
          <cell r="B53" t="str">
            <v>100699410A</v>
          </cell>
          <cell r="F53" t="str">
            <v>Private</v>
          </cell>
          <cell r="G53" t="str">
            <v xml:space="preserve">GREAT PLAINS REGIONAL MEDICAL CENTER </v>
          </cell>
          <cell r="H53" t="str">
            <v xml:space="preserve">1801 WEST THIRD  </v>
          </cell>
          <cell r="I53" t="str">
            <v xml:space="preserve">ELK CITY       </v>
          </cell>
          <cell r="J53" t="str">
            <v>OK</v>
          </cell>
          <cell r="K53" t="str">
            <v>73644</v>
          </cell>
          <cell r="L53">
            <v>0.30909999999999999</v>
          </cell>
          <cell r="M53" t="str">
            <v>I</v>
          </cell>
          <cell r="N53">
            <v>1181</v>
          </cell>
          <cell r="O53">
            <v>1181</v>
          </cell>
          <cell r="P53">
            <v>4924958.7</v>
          </cell>
          <cell r="Q53">
            <v>1101016.07</v>
          </cell>
          <cell r="R53">
            <v>192742.55</v>
          </cell>
          <cell r="S53">
            <v>0</v>
          </cell>
          <cell r="T53">
            <v>42843.193991289605</v>
          </cell>
          <cell r="U53">
            <v>0</v>
          </cell>
          <cell r="V53">
            <v>0</v>
          </cell>
          <cell r="W53">
            <v>1191839.6800000002</v>
          </cell>
          <cell r="X53">
            <v>0</v>
          </cell>
          <cell r="Z53">
            <v>1565147.9281612898</v>
          </cell>
          <cell r="AA53">
            <v>2485598.3000000003</v>
          </cell>
          <cell r="AB53">
            <v>-920450.3718387105</v>
          </cell>
          <cell r="AD53">
            <v>9653899.6799999997</v>
          </cell>
          <cell r="AE53">
            <v>1567430.16</v>
          </cell>
          <cell r="AF53">
            <v>157578.65667383658</v>
          </cell>
          <cell r="AG53">
            <v>0</v>
          </cell>
          <cell r="AH53">
            <v>56868.440215098519</v>
          </cell>
          <cell r="AI53">
            <v>645616.80000000005</v>
          </cell>
          <cell r="AK53">
            <v>3040888.8313030982</v>
          </cell>
          <cell r="AL53">
            <v>2370625.6166738365</v>
          </cell>
          <cell r="AM53">
            <v>670263.21462926175</v>
          </cell>
          <cell r="AO53">
            <v>4606036.7594643878</v>
          </cell>
          <cell r="AP53">
            <v>4856223.9166738372</v>
          </cell>
          <cell r="AQ53">
            <v>-250187.15720944945</v>
          </cell>
          <cell r="AR53">
            <v>1587269.3227905508</v>
          </cell>
        </row>
        <row r="54">
          <cell r="B54" t="str">
            <v>200313370A</v>
          </cell>
          <cell r="F54" t="str">
            <v>Private</v>
          </cell>
          <cell r="G54" t="str">
            <v xml:space="preserve">HASKELL COUNTY COMMUNITY HOSPITAL </v>
          </cell>
          <cell r="H54" t="str">
            <v xml:space="preserve">401 NW H STREET  </v>
          </cell>
          <cell r="I54" t="str">
            <v xml:space="preserve">STIGLER        </v>
          </cell>
          <cell r="J54" t="str">
            <v>OK</v>
          </cell>
          <cell r="K54" t="str">
            <v>74462</v>
          </cell>
          <cell r="L54">
            <v>0.35959999999999998</v>
          </cell>
          <cell r="M54" t="str">
            <v>I</v>
          </cell>
          <cell r="N54">
            <v>28</v>
          </cell>
          <cell r="O54">
            <v>28</v>
          </cell>
          <cell r="P54">
            <v>90044.74</v>
          </cell>
          <cell r="Q54">
            <v>33100.449999999997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17964</v>
          </cell>
          <cell r="X54">
            <v>0</v>
          </cell>
          <cell r="Z54">
            <v>32380.088503999999</v>
          </cell>
          <cell r="AA54">
            <v>51064.45</v>
          </cell>
          <cell r="AB54">
            <v>-18684.361495999998</v>
          </cell>
          <cell r="AD54">
            <v>2246870.42</v>
          </cell>
          <cell r="AE54">
            <v>357897.1</v>
          </cell>
          <cell r="AF54">
            <v>16347.891012116177</v>
          </cell>
          <cell r="AG54">
            <v>0</v>
          </cell>
          <cell r="AH54">
            <v>0</v>
          </cell>
          <cell r="AI54">
            <v>321436</v>
          </cell>
          <cell r="AK54">
            <v>807974.6030319999</v>
          </cell>
          <cell r="AL54">
            <v>695680.9910121162</v>
          </cell>
          <cell r="AM54">
            <v>112293.6120198837</v>
          </cell>
          <cell r="AO54">
            <v>840354.69153599988</v>
          </cell>
          <cell r="AP54">
            <v>746745.44101211615</v>
          </cell>
          <cell r="AQ54">
            <v>93609.250523883733</v>
          </cell>
          <cell r="AR54">
            <v>433009.25052388373</v>
          </cell>
        </row>
        <row r="55">
          <cell r="B55" t="str">
            <v>200045700C</v>
          </cell>
          <cell r="C55" t="str">
            <v>200045700D</v>
          </cell>
          <cell r="F55" t="str">
            <v>Private</v>
          </cell>
          <cell r="G55" t="str">
            <v xml:space="preserve">HENRYETTA MEDICAL CENTER </v>
          </cell>
          <cell r="H55" t="str">
            <v xml:space="preserve">2401 W. MAIN  </v>
          </cell>
          <cell r="I55" t="str">
            <v xml:space="preserve">HENRYETTA      </v>
          </cell>
          <cell r="J55" t="str">
            <v>OK</v>
          </cell>
          <cell r="K55" t="str">
            <v>74437</v>
          </cell>
          <cell r="L55">
            <v>0.25359999999999999</v>
          </cell>
          <cell r="M55" t="str">
            <v>I</v>
          </cell>
          <cell r="N55">
            <v>463</v>
          </cell>
          <cell r="O55">
            <v>463</v>
          </cell>
          <cell r="P55">
            <v>1039429.8600000001</v>
          </cell>
          <cell r="Q55">
            <v>221785.43</v>
          </cell>
          <cell r="R55">
            <v>4471.1000000000004</v>
          </cell>
          <cell r="S55">
            <v>0</v>
          </cell>
          <cell r="T55">
            <v>4627.2601329023983</v>
          </cell>
          <cell r="U55">
            <v>0</v>
          </cell>
          <cell r="V55">
            <v>0</v>
          </cell>
          <cell r="W55">
            <v>232673.08000000002</v>
          </cell>
          <cell r="X55">
            <v>0</v>
          </cell>
          <cell r="Z55">
            <v>268226.67262890242</v>
          </cell>
          <cell r="AA55">
            <v>458929.61</v>
          </cell>
          <cell r="AB55">
            <v>-190702.93737109756</v>
          </cell>
          <cell r="AD55">
            <v>8483892.9499999993</v>
          </cell>
          <cell r="AE55">
            <v>887980.89999999991</v>
          </cell>
          <cell r="AF55">
            <v>79181.31887708859</v>
          </cell>
          <cell r="AG55">
            <v>0</v>
          </cell>
          <cell r="AH55">
            <v>31643.199740954005</v>
          </cell>
          <cell r="AI55">
            <v>455638.79000000004</v>
          </cell>
          <cell r="AK55">
            <v>2183158.4518609541</v>
          </cell>
          <cell r="AL55">
            <v>1422801.0088770885</v>
          </cell>
          <cell r="AM55">
            <v>760357.44298386551</v>
          </cell>
          <cell r="AO55">
            <v>2451385.1244898564</v>
          </cell>
          <cell r="AP55">
            <v>1881730.6188770887</v>
          </cell>
          <cell r="AQ55">
            <v>569654.50561276777</v>
          </cell>
          <cell r="AR55">
            <v>1257966.3756127679</v>
          </cell>
        </row>
        <row r="56">
          <cell r="B56" t="str">
            <v>200435950A</v>
          </cell>
          <cell r="C56" t="str">
            <v>200435950B</v>
          </cell>
          <cell r="F56" t="str">
            <v>Private</v>
          </cell>
          <cell r="G56" t="str">
            <v xml:space="preserve">HILLCREST HOSPITAL CLAREMORE </v>
          </cell>
          <cell r="H56" t="str">
            <v xml:space="preserve">1202 NORTH MUSKOGEE PLACE  </v>
          </cell>
          <cell r="I56" t="str">
            <v xml:space="preserve">CLAREMORE      </v>
          </cell>
          <cell r="J56" t="str">
            <v>OK</v>
          </cell>
          <cell r="K56" t="str">
            <v>74017</v>
          </cell>
          <cell r="L56">
            <v>0.18479999999999999</v>
          </cell>
          <cell r="M56" t="str">
            <v>I</v>
          </cell>
          <cell r="N56">
            <v>2657</v>
          </cell>
          <cell r="O56">
            <v>2655</v>
          </cell>
          <cell r="P56">
            <v>14793083.82</v>
          </cell>
          <cell r="Q56">
            <v>2193636.56</v>
          </cell>
          <cell r="R56">
            <v>265890.48</v>
          </cell>
          <cell r="S56">
            <v>0</v>
          </cell>
          <cell r="T56">
            <v>80134.943864102373</v>
          </cell>
          <cell r="U56">
            <v>0</v>
          </cell>
          <cell r="V56">
            <v>0</v>
          </cell>
          <cell r="W56">
            <v>2500268.33</v>
          </cell>
          <cell r="X56">
            <v>0</v>
          </cell>
          <cell r="Z56">
            <v>2813896.8338001026</v>
          </cell>
          <cell r="AA56">
            <v>4959795.37</v>
          </cell>
          <cell r="AB56">
            <v>-2145898.5361998975</v>
          </cell>
          <cell r="AD56">
            <v>30205320.400000002</v>
          </cell>
          <cell r="AE56">
            <v>2372917.8200000003</v>
          </cell>
          <cell r="AF56">
            <v>430960.48272187018</v>
          </cell>
          <cell r="AG56">
            <v>0</v>
          </cell>
          <cell r="AH56">
            <v>91563.24779482033</v>
          </cell>
          <cell r="AI56">
            <v>1166234.8500000001</v>
          </cell>
          <cell r="AK56">
            <v>5673506.4577148203</v>
          </cell>
          <cell r="AL56">
            <v>3970113.1527218707</v>
          </cell>
          <cell r="AM56">
            <v>1703393.3049929496</v>
          </cell>
          <cell r="AO56">
            <v>8487403.2915149219</v>
          </cell>
          <cell r="AP56">
            <v>8929908.5227218717</v>
          </cell>
          <cell r="AQ56">
            <v>-442505.2312069498</v>
          </cell>
          <cell r="AR56">
            <v>3223997.9487930504</v>
          </cell>
        </row>
        <row r="57">
          <cell r="B57" t="str">
            <v>200044190A</v>
          </cell>
          <cell r="C57" t="str">
            <v>200044190D</v>
          </cell>
          <cell r="F57" t="str">
            <v>Private</v>
          </cell>
          <cell r="G57" t="str">
            <v xml:space="preserve">HILLCREST HOSPITAL CUSHING </v>
          </cell>
          <cell r="H57" t="str">
            <v xml:space="preserve">1027 E CHERRY ST  </v>
          </cell>
          <cell r="I57" t="str">
            <v xml:space="preserve">CUSHING        </v>
          </cell>
          <cell r="J57" t="str">
            <v>OK</v>
          </cell>
          <cell r="K57" t="str">
            <v>74023</v>
          </cell>
          <cell r="L57">
            <v>0.24840000000000001</v>
          </cell>
          <cell r="M57" t="str">
            <v>I</v>
          </cell>
          <cell r="N57">
            <v>809</v>
          </cell>
          <cell r="O57">
            <v>809</v>
          </cell>
          <cell r="P57">
            <v>3330431.8</v>
          </cell>
          <cell r="Q57">
            <v>555409.62</v>
          </cell>
          <cell r="R57">
            <v>30411.66</v>
          </cell>
          <cell r="S57">
            <v>0</v>
          </cell>
          <cell r="T57">
            <v>16586.738603633494</v>
          </cell>
          <cell r="U57">
            <v>0</v>
          </cell>
          <cell r="V57">
            <v>0</v>
          </cell>
          <cell r="W57">
            <v>976587.89</v>
          </cell>
          <cell r="X57">
            <v>0</v>
          </cell>
          <cell r="Z57">
            <v>843865.99772363342</v>
          </cell>
          <cell r="AA57">
            <v>1562409.17</v>
          </cell>
          <cell r="AB57">
            <v>-718543.1722763665</v>
          </cell>
          <cell r="AD57">
            <v>9734600.4000000004</v>
          </cell>
          <cell r="AE57">
            <v>946606.00999999989</v>
          </cell>
          <cell r="AF57">
            <v>59780.391187877663</v>
          </cell>
          <cell r="AG57">
            <v>0</v>
          </cell>
          <cell r="AH57">
            <v>33243.041483920337</v>
          </cell>
          <cell r="AI57">
            <v>516447.07</v>
          </cell>
          <cell r="AK57">
            <v>2451317.7808439205</v>
          </cell>
          <cell r="AL57">
            <v>1522833.4711878775</v>
          </cell>
          <cell r="AM57">
            <v>928484.30965604307</v>
          </cell>
          <cell r="AO57">
            <v>3295183.778567554</v>
          </cell>
          <cell r="AP57">
            <v>3085242.6411878774</v>
          </cell>
          <cell r="AQ57">
            <v>209941.13737967657</v>
          </cell>
          <cell r="AR57">
            <v>1702976.0973796768</v>
          </cell>
        </row>
        <row r="58">
          <cell r="B58" t="str">
            <v>200044210A</v>
          </cell>
          <cell r="C58" t="str">
            <v>200044210B</v>
          </cell>
          <cell r="F58" t="str">
            <v>Private</v>
          </cell>
          <cell r="G58" t="str">
            <v xml:space="preserve">HILLCREST MEDICAL CENTER </v>
          </cell>
          <cell r="H58" t="str">
            <v xml:space="preserve">1120 S UTICA  </v>
          </cell>
          <cell r="I58" t="str">
            <v xml:space="preserve">TULSA          </v>
          </cell>
          <cell r="J58" t="str">
            <v>OK</v>
          </cell>
          <cell r="K58" t="str">
            <v>74104</v>
          </cell>
          <cell r="L58">
            <v>0.1903</v>
          </cell>
          <cell r="M58" t="str">
            <v>I</v>
          </cell>
          <cell r="N58">
            <v>34784</v>
          </cell>
          <cell r="O58">
            <v>34690</v>
          </cell>
          <cell r="P58">
            <v>289166455</v>
          </cell>
          <cell r="Q58">
            <v>34142643.340000004</v>
          </cell>
          <cell r="R58">
            <v>1563092.9000000001</v>
          </cell>
          <cell r="S58">
            <v>5831.5500000000011</v>
          </cell>
          <cell r="T58">
            <v>1167594.8473589551</v>
          </cell>
          <cell r="U58">
            <v>377643</v>
          </cell>
          <cell r="V58">
            <v>0</v>
          </cell>
          <cell r="W58">
            <v>31363205.030000001</v>
          </cell>
          <cell r="X58">
            <v>0</v>
          </cell>
          <cell r="Z58">
            <v>56201802.783858955</v>
          </cell>
          <cell r="AA58">
            <v>67452415.819999993</v>
          </cell>
          <cell r="AB58">
            <v>-11250613.036141038</v>
          </cell>
          <cell r="AD58">
            <v>86867992.019999996</v>
          </cell>
          <cell r="AE58">
            <v>7294410.8600000003</v>
          </cell>
          <cell r="AF58">
            <v>364224.36064691696</v>
          </cell>
          <cell r="AG58">
            <v>0</v>
          </cell>
          <cell r="AH58">
            <v>251030.11057265638</v>
          </cell>
          <cell r="AI58">
            <v>3543946.52</v>
          </cell>
          <cell r="AK58">
            <v>16782008.991978653</v>
          </cell>
          <cell r="AL58">
            <v>11202581.740646917</v>
          </cell>
          <cell r="AM58">
            <v>5579427.2513317354</v>
          </cell>
          <cell r="AO58">
            <v>72983811.7758376</v>
          </cell>
          <cell r="AP58">
            <v>78654997.560646906</v>
          </cell>
          <cell r="AQ58">
            <v>-5671185.7848093063</v>
          </cell>
          <cell r="AR58">
            <v>29235965.765190694</v>
          </cell>
        </row>
        <row r="59">
          <cell r="B59" t="str">
            <v>100806400C</v>
          </cell>
          <cell r="C59" t="str">
            <v>100699370A</v>
          </cell>
          <cell r="D59" t="str">
            <v>100699370E</v>
          </cell>
          <cell r="F59" t="str">
            <v>Private</v>
          </cell>
          <cell r="G59" t="str">
            <v xml:space="preserve">INTEGRIS BAPTIST MEDICAL C </v>
          </cell>
          <cell r="H59" t="str">
            <v xml:space="preserve">3300 NW EXPRESSWAY  </v>
          </cell>
          <cell r="I59" t="str">
            <v xml:space="preserve">OKLAHOMA CITY  </v>
          </cell>
          <cell r="J59" t="str">
            <v>OK</v>
          </cell>
          <cell r="K59" t="str">
            <v>73112</v>
          </cell>
          <cell r="L59">
            <v>0.17829999999999999</v>
          </cell>
          <cell r="M59" t="str">
            <v>I</v>
          </cell>
          <cell r="N59">
            <v>33784</v>
          </cell>
          <cell r="O59">
            <v>33638</v>
          </cell>
          <cell r="P59">
            <v>323005168.57999992</v>
          </cell>
          <cell r="Q59">
            <v>36218094.399999999</v>
          </cell>
          <cell r="R59">
            <v>4012086.22</v>
          </cell>
          <cell r="S59">
            <v>3806.62</v>
          </cell>
          <cell r="T59">
            <v>1321598.1177830128</v>
          </cell>
          <cell r="U59">
            <v>463850</v>
          </cell>
          <cell r="V59">
            <v>0</v>
          </cell>
          <cell r="W59">
            <v>38607538.799999997</v>
          </cell>
          <cell r="X59">
            <v>128823.63</v>
          </cell>
          <cell r="Z59">
            <v>58917226.295596987</v>
          </cell>
          <cell r="AA59">
            <v>79434199.669999987</v>
          </cell>
          <cell r="AB59">
            <v>-20516973.374403</v>
          </cell>
          <cell r="AD59">
            <v>158533660.24000001</v>
          </cell>
          <cell r="AE59">
            <v>11855536.379999999</v>
          </cell>
          <cell r="AF59">
            <v>1652289.6828067196</v>
          </cell>
          <cell r="AG59">
            <v>0</v>
          </cell>
          <cell r="AH59">
            <v>443568.00067714107</v>
          </cell>
          <cell r="AI59">
            <v>5679341.6600000001</v>
          </cell>
          <cell r="AK59">
            <v>28710119.62146914</v>
          </cell>
          <cell r="AL59">
            <v>19187167.722806718</v>
          </cell>
          <cell r="AM59">
            <v>9522951.8986624219</v>
          </cell>
          <cell r="AO59">
            <v>87627345.917066127</v>
          </cell>
          <cell r="AP59">
            <v>98621367.392806709</v>
          </cell>
          <cell r="AQ59">
            <v>-10994021.475740582</v>
          </cell>
          <cell r="AR59">
            <v>33292858.984259415</v>
          </cell>
        </row>
        <row r="60">
          <cell r="B60" t="str">
            <v>100689250A</v>
          </cell>
          <cell r="C60" t="str">
            <v>100806400W</v>
          </cell>
          <cell r="F60" t="str">
            <v>Private PRTF - Combined</v>
          </cell>
          <cell r="G60" t="str">
            <v xml:space="preserve">SPENCER ACUTE LEVEL 2 </v>
          </cell>
          <cell r="H60" t="str">
            <v xml:space="preserve">2601 N SPENCER ROAD  </v>
          </cell>
          <cell r="I60" t="str">
            <v xml:space="preserve">SPENCER        </v>
          </cell>
          <cell r="J60" t="str">
            <v>OK</v>
          </cell>
          <cell r="K60" t="str">
            <v>73084</v>
          </cell>
          <cell r="L60">
            <v>0.21876518208445508</v>
          </cell>
          <cell r="M60" t="str">
            <v>I</v>
          </cell>
          <cell r="N60">
            <v>13285</v>
          </cell>
          <cell r="O60">
            <v>13285</v>
          </cell>
          <cell r="P60">
            <v>14753563.34</v>
          </cell>
          <cell r="Q60">
            <v>3874060.9899999998</v>
          </cell>
          <cell r="R60">
            <v>38297.14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Z60">
            <v>3227565.9704696415</v>
          </cell>
          <cell r="AA60">
            <v>3912358.13</v>
          </cell>
          <cell r="AB60">
            <v>-684792.15953035839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O60">
            <v>3227565.9704696415</v>
          </cell>
          <cell r="AP60">
            <v>3912358.13</v>
          </cell>
          <cell r="AQ60">
            <v>-684792.15953035839</v>
          </cell>
          <cell r="AR60">
            <v>-684792.15953035839</v>
          </cell>
        </row>
        <row r="61">
          <cell r="B61" t="str">
            <v>100689250B</v>
          </cell>
          <cell r="C61" t="str">
            <v>100806400Y</v>
          </cell>
          <cell r="F61" t="str">
            <v>Private PRTF - Combined</v>
          </cell>
          <cell r="G61" t="str">
            <v xml:space="preserve">SPENCER STAR ACUTE LEVEL 2 </v>
          </cell>
          <cell r="H61" t="str">
            <v xml:space="preserve">2601 N SPENCER ROAD  </v>
          </cell>
          <cell r="I61" t="str">
            <v xml:space="preserve">OKLAHOMA CITY  </v>
          </cell>
          <cell r="J61" t="str">
            <v>OK</v>
          </cell>
          <cell r="K61" t="str">
            <v>73084</v>
          </cell>
          <cell r="L61">
            <v>0.21876518208445508</v>
          </cell>
          <cell r="M61" t="str">
            <v>I</v>
          </cell>
          <cell r="N61">
            <v>14388</v>
          </cell>
          <cell r="O61">
            <v>14388</v>
          </cell>
          <cell r="P61">
            <v>14677798.709999999</v>
          </cell>
          <cell r="Q61">
            <v>4211712.3900000006</v>
          </cell>
          <cell r="R61">
            <v>9024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3210991.3073921297</v>
          </cell>
          <cell r="AA61">
            <v>4220736.3900000006</v>
          </cell>
          <cell r="AB61">
            <v>-1009745.0826078709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O61">
            <v>3210991.3073921297</v>
          </cell>
          <cell r="AP61">
            <v>4220736.3900000006</v>
          </cell>
          <cell r="AQ61">
            <v>-1009745.0826078709</v>
          </cell>
          <cell r="AR61">
            <v>-1009745.0826078709</v>
          </cell>
        </row>
        <row r="62">
          <cell r="B62" t="str">
            <v>100806400X</v>
          </cell>
          <cell r="F62" t="str">
            <v>Private PRTF - Combined</v>
          </cell>
          <cell r="G62" t="str">
            <v xml:space="preserve">WILLOW VIEW HOSP </v>
          </cell>
          <cell r="H62" t="str">
            <v xml:space="preserve">2601 SPENCER ROAD  </v>
          </cell>
          <cell r="I62" t="str">
            <v xml:space="preserve">SPENCER        </v>
          </cell>
          <cell r="J62" t="str">
            <v>OK</v>
          </cell>
          <cell r="K62" t="str">
            <v>73084</v>
          </cell>
          <cell r="L62">
            <v>0.17829999999999999</v>
          </cell>
          <cell r="M62" t="str">
            <v>I</v>
          </cell>
          <cell r="N62">
            <v>1385</v>
          </cell>
          <cell r="O62">
            <v>1385</v>
          </cell>
          <cell r="P62">
            <v>2323578.92</v>
          </cell>
          <cell r="Q62">
            <v>523160.5</v>
          </cell>
          <cell r="R62">
            <v>141352.85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414294.12143599993</v>
          </cell>
          <cell r="AA62">
            <v>664513.35</v>
          </cell>
          <cell r="AB62">
            <v>-250219.22856400005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O62">
            <v>414294.12143599993</v>
          </cell>
          <cell r="AP62">
            <v>664513.35</v>
          </cell>
          <cell r="AQ62">
            <v>-250219.22856400005</v>
          </cell>
          <cell r="AR62">
            <v>-250219.22856400005</v>
          </cell>
        </row>
        <row r="63">
          <cell r="B63" t="str">
            <v>100699500A</v>
          </cell>
          <cell r="C63" t="str">
            <v>200285100C</v>
          </cell>
          <cell r="D63" t="str">
            <v>200285100D</v>
          </cell>
          <cell r="F63" t="str">
            <v>Private</v>
          </cell>
          <cell r="G63" t="str">
            <v xml:space="preserve">INTEGRIS BASS MEM BAP </v>
          </cell>
          <cell r="H63" t="str">
            <v xml:space="preserve">600 SOUTH MONROE  </v>
          </cell>
          <cell r="I63" t="str">
            <v xml:space="preserve">ENID           </v>
          </cell>
          <cell r="J63" t="str">
            <v>OK</v>
          </cell>
          <cell r="K63" t="str">
            <v>73701</v>
          </cell>
          <cell r="L63">
            <v>0.19409999999999999</v>
          </cell>
          <cell r="M63" t="str">
            <v>I</v>
          </cell>
          <cell r="N63">
            <v>4122</v>
          </cell>
          <cell r="O63">
            <v>4122</v>
          </cell>
          <cell r="P63">
            <v>20870825.02</v>
          </cell>
          <cell r="Q63">
            <v>2967495.64</v>
          </cell>
          <cell r="R63">
            <v>507725.35000000003</v>
          </cell>
          <cell r="S63">
            <v>0</v>
          </cell>
          <cell r="T63">
            <v>106737.9282058403</v>
          </cell>
          <cell r="U63">
            <v>0</v>
          </cell>
          <cell r="V63">
            <v>0</v>
          </cell>
          <cell r="W63">
            <v>6687431.79</v>
          </cell>
          <cell r="X63">
            <v>0</v>
          </cell>
          <cell r="Z63">
            <v>4157765.0645878399</v>
          </cell>
          <cell r="AA63">
            <v>10162652.780000001</v>
          </cell>
          <cell r="AB63">
            <v>-6004887.7154121613</v>
          </cell>
          <cell r="AD63">
            <v>25057719.520000003</v>
          </cell>
          <cell r="AE63">
            <v>1950997.7600000002</v>
          </cell>
          <cell r="AF63">
            <v>277820.10198487836</v>
          </cell>
          <cell r="AG63">
            <v>0</v>
          </cell>
          <cell r="AH63">
            <v>73715.608670380359</v>
          </cell>
          <cell r="AI63">
            <v>995886.07000000007</v>
          </cell>
          <cell r="AK63">
            <v>4937418.9675023807</v>
          </cell>
          <cell r="AL63">
            <v>3224703.9319848791</v>
          </cell>
          <cell r="AM63">
            <v>1712715.0355175016</v>
          </cell>
          <cell r="AO63">
            <v>9095184.0320902206</v>
          </cell>
          <cell r="AP63">
            <v>13387356.71198488</v>
          </cell>
          <cell r="AQ63">
            <v>-4292172.6798946597</v>
          </cell>
          <cell r="AR63">
            <v>3391145.1801053407</v>
          </cell>
        </row>
        <row r="64">
          <cell r="B64" t="str">
            <v>200285100B</v>
          </cell>
          <cell r="C64" t="str">
            <v>100699500S</v>
          </cell>
          <cell r="F64" t="str">
            <v>Private PRTF - Combined</v>
          </cell>
          <cell r="G64" t="str">
            <v xml:space="preserve">MEADOWLAKE CHILD/ADOLESCENT ACUTE LEVEL 2 </v>
          </cell>
          <cell r="H64" t="str">
            <v xml:space="preserve">2216 S VAN BUREN  </v>
          </cell>
          <cell r="I64" t="str">
            <v xml:space="preserve">ENID           </v>
          </cell>
          <cell r="J64" t="str">
            <v>OK</v>
          </cell>
          <cell r="K64" t="str">
            <v>73701</v>
          </cell>
          <cell r="L64">
            <v>0.61798463264675696</v>
          </cell>
          <cell r="M64" t="str">
            <v>I</v>
          </cell>
          <cell r="N64">
            <v>7902</v>
          </cell>
          <cell r="O64">
            <v>7902</v>
          </cell>
          <cell r="P64">
            <v>10548882.970000001</v>
          </cell>
          <cell r="Q64">
            <v>2307312.4300000002</v>
          </cell>
          <cell r="R64">
            <v>3869.1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Z64">
            <v>6519047.5670490805</v>
          </cell>
          <cell r="AA64">
            <v>2311181.5300000003</v>
          </cell>
          <cell r="AB64">
            <v>4207866.0370490802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6519047.5670490805</v>
          </cell>
          <cell r="AP64">
            <v>2311181.5300000003</v>
          </cell>
          <cell r="AQ64">
            <v>4207866.0370490802</v>
          </cell>
          <cell r="AR64">
            <v>4207866.0370490802</v>
          </cell>
        </row>
        <row r="65">
          <cell r="B65" t="str">
            <v>200285100C</v>
          </cell>
          <cell r="C65" t="str">
            <v>200285100A</v>
          </cell>
          <cell r="F65" t="str">
            <v>Private PRTF - Combined</v>
          </cell>
          <cell r="G65" t="str">
            <v xml:space="preserve">MEADOWLAKE CHILD/ADOLESCENT DUAL ACUTE LEVEL 2 </v>
          </cell>
          <cell r="H65" t="str">
            <v xml:space="preserve">2216 S VAN BUREN  </v>
          </cell>
          <cell r="I65" t="str">
            <v xml:space="preserve">ENID           </v>
          </cell>
          <cell r="J65" t="str">
            <v>OK</v>
          </cell>
          <cell r="K65" t="str">
            <v>73701</v>
          </cell>
          <cell r="L65">
            <v>0.61798463264675696</v>
          </cell>
          <cell r="M65" t="str">
            <v>I</v>
          </cell>
          <cell r="N65">
            <v>1549</v>
          </cell>
          <cell r="O65">
            <v>1549</v>
          </cell>
          <cell r="P65">
            <v>2378977.14</v>
          </cell>
          <cell r="Q65">
            <v>450493.44</v>
          </cell>
          <cell r="R65">
            <v>37836.07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1470171.3139379325</v>
          </cell>
          <cell r="AA65">
            <v>488329.51</v>
          </cell>
          <cell r="AB65">
            <v>981841.80393793248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1470171.3139379325</v>
          </cell>
          <cell r="AP65">
            <v>488329.51</v>
          </cell>
          <cell r="AQ65">
            <v>981841.80393793248</v>
          </cell>
          <cell r="AR65">
            <v>981841.80393793248</v>
          </cell>
        </row>
        <row r="66">
          <cell r="B66" t="str">
            <v>100700610A</v>
          </cell>
          <cell r="F66" t="str">
            <v>Private</v>
          </cell>
          <cell r="G66" t="str">
            <v xml:space="preserve">INTEGRIS CANADIAN VALLEY HOSPITAL </v>
          </cell>
          <cell r="H66" t="str">
            <v xml:space="preserve">1201 HEALTH CENTER PARKWAY  </v>
          </cell>
          <cell r="I66" t="str">
            <v xml:space="preserve">YUKON          </v>
          </cell>
          <cell r="J66" t="str">
            <v>OK</v>
          </cell>
          <cell r="K66" t="str">
            <v>73099</v>
          </cell>
          <cell r="L66">
            <v>0.1996</v>
          </cell>
          <cell r="M66" t="str">
            <v>I</v>
          </cell>
          <cell r="N66">
            <v>2865</v>
          </cell>
          <cell r="O66">
            <v>2864</v>
          </cell>
          <cell r="P66">
            <v>18048645.43</v>
          </cell>
          <cell r="Q66">
            <v>2374962.2200000002</v>
          </cell>
          <cell r="R66">
            <v>374505.51</v>
          </cell>
          <cell r="S66">
            <v>0</v>
          </cell>
          <cell r="T66">
            <v>90442.667966529669</v>
          </cell>
          <cell r="U66">
            <v>0</v>
          </cell>
          <cell r="V66">
            <v>0</v>
          </cell>
          <cell r="W66">
            <v>2387451</v>
          </cell>
          <cell r="X66">
            <v>0</v>
          </cell>
          <cell r="Z66">
            <v>3692952.2957945298</v>
          </cell>
          <cell r="AA66">
            <v>5136918.7300000004</v>
          </cell>
          <cell r="AB66">
            <v>-1443966.4342054706</v>
          </cell>
          <cell r="AD66">
            <v>25427357.390000001</v>
          </cell>
          <cell r="AE66">
            <v>1904211.2599999998</v>
          </cell>
          <cell r="AF66">
            <v>366341.29082211171</v>
          </cell>
          <cell r="AG66">
            <v>0</v>
          </cell>
          <cell r="AH66">
            <v>74552.491600079709</v>
          </cell>
          <cell r="AI66">
            <v>981579.76</v>
          </cell>
          <cell r="AK66">
            <v>5149853.0266440799</v>
          </cell>
          <cell r="AL66">
            <v>3252132.3108221116</v>
          </cell>
          <cell r="AM66">
            <v>1897720.7158219684</v>
          </cell>
          <cell r="AO66">
            <v>8842805.3224386089</v>
          </cell>
          <cell r="AP66">
            <v>8389051.0408221111</v>
          </cell>
          <cell r="AQ66">
            <v>453754.28161649778</v>
          </cell>
          <cell r="AR66">
            <v>3822785.0416164976</v>
          </cell>
        </row>
        <row r="67">
          <cell r="B67" t="str">
            <v>100699700A</v>
          </cell>
          <cell r="F67" t="str">
            <v>Private</v>
          </cell>
          <cell r="G67" t="str">
            <v xml:space="preserve">INTEGRIS GROVE HOSPITAL </v>
          </cell>
          <cell r="H67" t="str">
            <v xml:space="preserve">1001 E 18TH STREET  </v>
          </cell>
          <cell r="I67" t="str">
            <v xml:space="preserve">GROVE          </v>
          </cell>
          <cell r="J67" t="str">
            <v>OK</v>
          </cell>
          <cell r="K67" t="str">
            <v>74344</v>
          </cell>
          <cell r="L67">
            <v>0.25269999999999998</v>
          </cell>
          <cell r="M67" t="str">
            <v>I</v>
          </cell>
          <cell r="N67">
            <v>1257</v>
          </cell>
          <cell r="O67">
            <v>1257</v>
          </cell>
          <cell r="P67">
            <v>8084511.9199999999</v>
          </cell>
          <cell r="Q67">
            <v>1510565.74</v>
          </cell>
          <cell r="R67">
            <v>101934.94</v>
          </cell>
          <cell r="S67">
            <v>0</v>
          </cell>
          <cell r="T67">
            <v>53470.793291825197</v>
          </cell>
          <cell r="U67">
            <v>0</v>
          </cell>
          <cell r="V67">
            <v>0</v>
          </cell>
          <cell r="W67">
            <v>1513525.84</v>
          </cell>
          <cell r="X67">
            <v>0</v>
          </cell>
          <cell r="Z67">
            <v>2096426.9554758249</v>
          </cell>
          <cell r="AA67">
            <v>3126026.52</v>
          </cell>
          <cell r="AB67">
            <v>-1029599.5645241751</v>
          </cell>
          <cell r="AD67">
            <v>18499208.920000002</v>
          </cell>
          <cell r="AE67">
            <v>2020981.72</v>
          </cell>
          <cell r="AF67">
            <v>278635.72097649769</v>
          </cell>
          <cell r="AG67">
            <v>0</v>
          </cell>
          <cell r="AH67">
            <v>75564.666609246211</v>
          </cell>
          <cell r="AI67">
            <v>866695.47</v>
          </cell>
          <cell r="AK67">
            <v>4750314.7606932465</v>
          </cell>
          <cell r="AL67">
            <v>3166312.9109764975</v>
          </cell>
          <cell r="AM67">
            <v>1584001.849716749</v>
          </cell>
          <cell r="AO67">
            <v>6846741.7161690714</v>
          </cell>
          <cell r="AP67">
            <v>6292339.430976497</v>
          </cell>
          <cell r="AQ67">
            <v>554402.28519257437</v>
          </cell>
          <cell r="AR67">
            <v>2934623.5951925744</v>
          </cell>
        </row>
        <row r="68">
          <cell r="B68" t="str">
            <v>200405550A</v>
          </cell>
          <cell r="F68" t="str">
            <v>Private</v>
          </cell>
          <cell r="G68" t="str">
            <v xml:space="preserve">INTEGRIS HEALTH EDMOND, INC. </v>
          </cell>
          <cell r="H68" t="str">
            <v xml:space="preserve">4801 INTEGRIS PARKWAY  </v>
          </cell>
          <cell r="I68" t="str">
            <v xml:space="preserve">EDMOND         </v>
          </cell>
          <cell r="J68" t="str">
            <v>OK</v>
          </cell>
          <cell r="K68" t="str">
            <v>73034</v>
          </cell>
          <cell r="L68">
            <v>0.2172</v>
          </cell>
          <cell r="M68" t="str">
            <v>I</v>
          </cell>
          <cell r="N68">
            <v>1444</v>
          </cell>
          <cell r="O68">
            <v>1443</v>
          </cell>
          <cell r="P68">
            <v>10250643.77</v>
          </cell>
          <cell r="Q68">
            <v>1468031.8</v>
          </cell>
          <cell r="R68">
            <v>243153.4</v>
          </cell>
          <cell r="S68">
            <v>0</v>
          </cell>
          <cell r="T68">
            <v>55275.154531699809</v>
          </cell>
          <cell r="U68">
            <v>0</v>
          </cell>
          <cell r="V68">
            <v>0</v>
          </cell>
          <cell r="W68">
            <v>1176967.8999999999</v>
          </cell>
          <cell r="X68">
            <v>0</v>
          </cell>
          <cell r="Z68">
            <v>2281714.9813756994</v>
          </cell>
          <cell r="AA68">
            <v>2888153.0999999996</v>
          </cell>
          <cell r="AB68">
            <v>-606438.11862430023</v>
          </cell>
          <cell r="AD68">
            <v>15517816.470000001</v>
          </cell>
          <cell r="AE68">
            <v>1229603.6300000001</v>
          </cell>
          <cell r="AF68">
            <v>225512.91623184527</v>
          </cell>
          <cell r="AG68">
            <v>0</v>
          </cell>
          <cell r="AH68">
            <v>47063.246611592716</v>
          </cell>
          <cell r="AI68">
            <v>543354.94999999995</v>
          </cell>
          <cell r="AK68">
            <v>3417532.9838955929</v>
          </cell>
          <cell r="AL68">
            <v>1998471.4962318453</v>
          </cell>
          <cell r="AM68">
            <v>1419061.4876637475</v>
          </cell>
          <cell r="AO68">
            <v>5699247.9652712923</v>
          </cell>
          <cell r="AP68">
            <v>4886624.5962318452</v>
          </cell>
          <cell r="AQ68">
            <v>812623.36903944705</v>
          </cell>
          <cell r="AR68">
            <v>2532946.2190394467</v>
          </cell>
        </row>
        <row r="69">
          <cell r="B69" t="str">
            <v>100699440A</v>
          </cell>
          <cell r="C69" t="str">
            <v>100699440N</v>
          </cell>
          <cell r="F69" t="str">
            <v>Private</v>
          </cell>
          <cell r="G69" t="str">
            <v xml:space="preserve">INTEGRIS MIAMI HOSPITAL </v>
          </cell>
          <cell r="H69" t="str">
            <v xml:space="preserve">200 SECOND AVE SW  </v>
          </cell>
          <cell r="I69" t="str">
            <v xml:space="preserve">MIAMI          </v>
          </cell>
          <cell r="J69" t="str">
            <v>OK</v>
          </cell>
          <cell r="K69" t="str">
            <v>74354</v>
          </cell>
          <cell r="L69">
            <v>0.27560000000000001</v>
          </cell>
          <cell r="M69" t="str">
            <v>I</v>
          </cell>
          <cell r="N69">
            <v>1401</v>
          </cell>
          <cell r="O69">
            <v>1401</v>
          </cell>
          <cell r="P69">
            <v>7935143.9000000004</v>
          </cell>
          <cell r="Q69">
            <v>1518058.6099999999</v>
          </cell>
          <cell r="R69">
            <v>181128.69</v>
          </cell>
          <cell r="S69">
            <v>0</v>
          </cell>
          <cell r="T69">
            <v>55150.413477715141</v>
          </cell>
          <cell r="U69">
            <v>0</v>
          </cell>
          <cell r="V69">
            <v>0</v>
          </cell>
          <cell r="W69">
            <v>1671882.9100000001</v>
          </cell>
          <cell r="X69">
            <v>0</v>
          </cell>
          <cell r="Z69">
            <v>2242076.0723177153</v>
          </cell>
          <cell r="AA69">
            <v>3371070.21</v>
          </cell>
          <cell r="AB69">
            <v>-1128994.1376822847</v>
          </cell>
          <cell r="AD69">
            <v>15142097.35</v>
          </cell>
          <cell r="AE69">
            <v>1724423.8499999999</v>
          </cell>
          <cell r="AF69">
            <v>145009.08899918539</v>
          </cell>
          <cell r="AG69">
            <v>0</v>
          </cell>
          <cell r="AH69">
            <v>61519.988747966032</v>
          </cell>
          <cell r="AI69">
            <v>905810.53</v>
          </cell>
          <cell r="AK69">
            <v>4234682.018407966</v>
          </cell>
          <cell r="AL69">
            <v>2775243.4689991856</v>
          </cell>
          <cell r="AM69">
            <v>1459438.5494087804</v>
          </cell>
          <cell r="AO69">
            <v>6476758.0907256808</v>
          </cell>
          <cell r="AP69">
            <v>6146313.6789991856</v>
          </cell>
          <cell r="AQ69">
            <v>330444.41172649525</v>
          </cell>
          <cell r="AR69">
            <v>2908137.8517264957</v>
          </cell>
        </row>
        <row r="70">
          <cell r="B70" t="str">
            <v>100700200A</v>
          </cell>
          <cell r="C70" t="str">
            <v>100700200R</v>
          </cell>
          <cell r="F70" t="str">
            <v>Private</v>
          </cell>
          <cell r="G70" t="str">
            <v xml:space="preserve">INTEGRIS SOUTHWEST MEDICAL </v>
          </cell>
          <cell r="H70" t="str">
            <v xml:space="preserve">4401 S WESTERN  </v>
          </cell>
          <cell r="I70" t="str">
            <v xml:space="preserve">OKLAHOMA CITY  </v>
          </cell>
          <cell r="J70" t="str">
            <v>OK</v>
          </cell>
          <cell r="K70" t="str">
            <v>73109</v>
          </cell>
          <cell r="L70">
            <v>0.1699</v>
          </cell>
          <cell r="M70" t="str">
            <v>I</v>
          </cell>
          <cell r="N70">
            <v>12299</v>
          </cell>
          <cell r="O70">
            <v>12561</v>
          </cell>
          <cell r="P70">
            <v>108295008.25</v>
          </cell>
          <cell r="Q70">
            <v>12821542.76</v>
          </cell>
          <cell r="R70">
            <v>622013.83000000007</v>
          </cell>
          <cell r="S70">
            <v>3452.2599999999998</v>
          </cell>
          <cell r="T70">
            <v>423943.67124727176</v>
          </cell>
          <cell r="U70">
            <v>51092</v>
          </cell>
          <cell r="V70">
            <v>0</v>
          </cell>
          <cell r="W70">
            <v>11521874.809999999</v>
          </cell>
          <cell r="X70">
            <v>0</v>
          </cell>
          <cell r="Z70">
            <v>18826717.832922272</v>
          </cell>
          <cell r="AA70">
            <v>25019975.659999996</v>
          </cell>
          <cell r="AB70">
            <v>-6193257.827077724</v>
          </cell>
          <cell r="AD70">
            <v>78262477.159999996</v>
          </cell>
          <cell r="AE70">
            <v>7171340.3300000001</v>
          </cell>
          <cell r="AF70">
            <v>392022.30727871385</v>
          </cell>
          <cell r="AG70">
            <v>0</v>
          </cell>
          <cell r="AH70">
            <v>248575.08065699833</v>
          </cell>
          <cell r="AI70">
            <v>3360973.55</v>
          </cell>
          <cell r="AK70">
            <v>13545369.950140998</v>
          </cell>
          <cell r="AL70">
            <v>10924336.187278714</v>
          </cell>
          <cell r="AM70">
            <v>2621033.7628622837</v>
          </cell>
          <cell r="AO70">
            <v>32372087.78306327</v>
          </cell>
          <cell r="AP70">
            <v>35944311.847278714</v>
          </cell>
          <cell r="AQ70">
            <v>-3572224.064215444</v>
          </cell>
          <cell r="AR70">
            <v>11310624.295784555</v>
          </cell>
        </row>
        <row r="71">
          <cell r="B71" t="str">
            <v>100699490A</v>
          </cell>
          <cell r="C71" t="str">
            <v>100699490J</v>
          </cell>
          <cell r="D71" t="str">
            <v>100699490K</v>
          </cell>
          <cell r="F71" t="str">
            <v>Private</v>
          </cell>
          <cell r="G71" t="str">
            <v xml:space="preserve">JANE PHILLIPS EP HSP </v>
          </cell>
          <cell r="H71" t="str">
            <v xml:space="preserve">3500 E FRANK PHILLIPS BLVD  </v>
          </cell>
          <cell r="I71" t="str">
            <v xml:space="preserve">BARTLESVILLE   </v>
          </cell>
          <cell r="J71" t="str">
            <v>OK</v>
          </cell>
          <cell r="K71" t="str">
            <v>74006</v>
          </cell>
          <cell r="L71">
            <v>0.28339999999999999</v>
          </cell>
          <cell r="M71" t="str">
            <v>I</v>
          </cell>
          <cell r="N71">
            <v>1937</v>
          </cell>
          <cell r="O71">
            <v>1934</v>
          </cell>
          <cell r="P71">
            <v>9078382.459999999</v>
          </cell>
          <cell r="Q71">
            <v>2396938.0200000005</v>
          </cell>
          <cell r="R71">
            <v>250411.12</v>
          </cell>
          <cell r="S71">
            <v>0</v>
          </cell>
          <cell r="T71">
            <v>84623.17610492224</v>
          </cell>
          <cell r="U71">
            <v>4003</v>
          </cell>
          <cell r="V71">
            <v>0</v>
          </cell>
          <cell r="W71">
            <v>2595882.62</v>
          </cell>
          <cell r="X71">
            <v>0</v>
          </cell>
          <cell r="Z71">
            <v>2657436.7652689219</v>
          </cell>
          <cell r="AA71">
            <v>5247234.7600000007</v>
          </cell>
          <cell r="AB71">
            <v>-2589797.9947310789</v>
          </cell>
          <cell r="AD71">
            <v>24308958.91</v>
          </cell>
          <cell r="AE71">
            <v>2896914.91</v>
          </cell>
          <cell r="AF71">
            <v>263159.89359659108</v>
          </cell>
          <cell r="AG71">
            <v>0</v>
          </cell>
          <cell r="AH71">
            <v>103727.88038816139</v>
          </cell>
          <cell r="AI71">
            <v>1435209.8399999999</v>
          </cell>
          <cell r="AK71">
            <v>6992886.8354821606</v>
          </cell>
          <cell r="AL71">
            <v>4595284.6435965914</v>
          </cell>
          <cell r="AM71">
            <v>2397602.1918855691</v>
          </cell>
          <cell r="AO71">
            <v>9650323.6007510833</v>
          </cell>
          <cell r="AP71">
            <v>9842519.4035965912</v>
          </cell>
          <cell r="AQ71">
            <v>-192195.80284550786</v>
          </cell>
          <cell r="AR71">
            <v>3838896.6571544921</v>
          </cell>
        </row>
        <row r="72">
          <cell r="B72" t="str">
            <v>100700460A</v>
          </cell>
          <cell r="F72" t="str">
            <v>Private</v>
          </cell>
          <cell r="G72" t="str">
            <v xml:space="preserve">JANE PHILLIPS NOWATA </v>
          </cell>
          <cell r="H72" t="str">
            <v xml:space="preserve">237 S LOCUST STREET  </v>
          </cell>
          <cell r="I72" t="str">
            <v xml:space="preserve">NOWATA         </v>
          </cell>
          <cell r="J72" t="str">
            <v>OK</v>
          </cell>
          <cell r="K72" t="str">
            <v>74048</v>
          </cell>
          <cell r="L72">
            <v>0.93020000000000003</v>
          </cell>
          <cell r="M72" t="str">
            <v>I</v>
          </cell>
          <cell r="N72">
            <v>5</v>
          </cell>
          <cell r="O72">
            <v>5</v>
          </cell>
          <cell r="P72">
            <v>8702.01</v>
          </cell>
          <cell r="Q72">
            <v>8677.58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45814.5</v>
          </cell>
          <cell r="X72">
            <v>0</v>
          </cell>
          <cell r="Z72">
            <v>8094.6097020000007</v>
          </cell>
          <cell r="AA72">
            <v>54492.08</v>
          </cell>
          <cell r="AB72">
            <v>-46397.470298</v>
          </cell>
          <cell r="AD72">
            <v>1485935.04</v>
          </cell>
          <cell r="AE72">
            <v>183643.56999999998</v>
          </cell>
          <cell r="AF72">
            <v>2989.815764442475</v>
          </cell>
          <cell r="AG72">
            <v>0</v>
          </cell>
          <cell r="AH72">
            <v>0</v>
          </cell>
          <cell r="AI72">
            <v>324548</v>
          </cell>
          <cell r="AK72">
            <v>1382216.7742080002</v>
          </cell>
          <cell r="AL72">
            <v>511181.38576444244</v>
          </cell>
          <cell r="AM72">
            <v>871035.38844355778</v>
          </cell>
          <cell r="AO72">
            <v>1390311.3839100001</v>
          </cell>
          <cell r="AP72">
            <v>565673.46576444246</v>
          </cell>
          <cell r="AQ72">
            <v>824637.91814555763</v>
          </cell>
          <cell r="AR72">
            <v>1195000.4181455576</v>
          </cell>
        </row>
        <row r="73">
          <cell r="B73" t="str">
            <v>100699420A</v>
          </cell>
          <cell r="F73" t="str">
            <v>Private</v>
          </cell>
          <cell r="G73" t="str">
            <v xml:space="preserve">KAY COUNTY OKLAHOMA HOSPITAL </v>
          </cell>
          <cell r="H73" t="str">
            <v xml:space="preserve">1900 N 14 STREET  </v>
          </cell>
          <cell r="I73" t="str">
            <v xml:space="preserve">PONCA CITY     </v>
          </cell>
          <cell r="J73" t="str">
            <v>OK</v>
          </cell>
          <cell r="K73" t="str">
            <v>74601</v>
          </cell>
          <cell r="L73">
            <v>0.14979999999999999</v>
          </cell>
          <cell r="M73" t="str">
            <v>I</v>
          </cell>
          <cell r="N73">
            <v>2458</v>
          </cell>
          <cell r="O73">
            <v>2458</v>
          </cell>
          <cell r="P73">
            <v>19634773.210000001</v>
          </cell>
          <cell r="Q73">
            <v>2441654.19</v>
          </cell>
          <cell r="R73">
            <v>468523.42</v>
          </cell>
          <cell r="S73">
            <v>0</v>
          </cell>
          <cell r="T73">
            <v>95532.160986135073</v>
          </cell>
          <cell r="U73">
            <v>0</v>
          </cell>
          <cell r="V73">
            <v>0</v>
          </cell>
          <cell r="W73">
            <v>2767431.2199999997</v>
          </cell>
          <cell r="X73">
            <v>0</v>
          </cell>
          <cell r="Z73">
            <v>3036821.1878441353</v>
          </cell>
          <cell r="AA73">
            <v>5677608.8300000001</v>
          </cell>
          <cell r="AB73">
            <v>-2640787.6421558647</v>
          </cell>
          <cell r="AD73">
            <v>25529766.960000001</v>
          </cell>
          <cell r="AE73">
            <v>2352523.75</v>
          </cell>
          <cell r="AF73">
            <v>291909.16171943443</v>
          </cell>
          <cell r="AG73">
            <v>0</v>
          </cell>
          <cell r="AH73">
            <v>86380.730074598221</v>
          </cell>
          <cell r="AI73">
            <v>1204173.5899999999</v>
          </cell>
          <cell r="AK73">
            <v>3910739.8206825983</v>
          </cell>
          <cell r="AL73">
            <v>3848606.5017194343</v>
          </cell>
          <cell r="AM73">
            <v>62133.318963163998</v>
          </cell>
          <cell r="AO73">
            <v>6947561.0085267331</v>
          </cell>
          <cell r="AP73">
            <v>9526215.3317194339</v>
          </cell>
          <cell r="AQ73">
            <v>-2578654.3231927007</v>
          </cell>
          <cell r="AR73">
            <v>1392950.4868072988</v>
          </cell>
        </row>
        <row r="74">
          <cell r="B74" t="str">
            <v>200740630B</v>
          </cell>
          <cell r="C74" t="str">
            <v>100699750A</v>
          </cell>
          <cell r="F74" t="str">
            <v>Private</v>
          </cell>
          <cell r="G74" t="str">
            <v xml:space="preserve">MANGUM REGIONAL MEDICAL CENTER </v>
          </cell>
          <cell r="H74" t="str">
            <v xml:space="preserve">ONE WICKERSHAM DRIVE  </v>
          </cell>
          <cell r="I74" t="str">
            <v xml:space="preserve">MANGUM         </v>
          </cell>
          <cell r="J74" t="str">
            <v>OK</v>
          </cell>
          <cell r="K74" t="str">
            <v>73554</v>
          </cell>
          <cell r="L74">
            <v>0.57909507714405306</v>
          </cell>
          <cell r="M74" t="str">
            <v>I</v>
          </cell>
          <cell r="N74">
            <v>45</v>
          </cell>
          <cell r="O74">
            <v>45</v>
          </cell>
          <cell r="P74">
            <v>160118.42000000001</v>
          </cell>
          <cell r="Q74">
            <v>58888.76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92723.788782083895</v>
          </cell>
          <cell r="AA74">
            <v>58888.76</v>
          </cell>
          <cell r="AB74">
            <v>33835.028782083893</v>
          </cell>
          <cell r="AD74">
            <v>1469564.1099999999</v>
          </cell>
          <cell r="AE74">
            <v>138801.84</v>
          </cell>
          <cell r="AF74">
            <v>384.06</v>
          </cell>
          <cell r="AG74">
            <v>0</v>
          </cell>
          <cell r="AH74">
            <v>0</v>
          </cell>
          <cell r="AI74">
            <v>330923</v>
          </cell>
          <cell r="AK74">
            <v>851017.34164858155</v>
          </cell>
          <cell r="AL74">
            <v>470108.9</v>
          </cell>
          <cell r="AM74">
            <v>380908.44164858153</v>
          </cell>
          <cell r="AO74">
            <v>943741.13043066545</v>
          </cell>
          <cell r="AP74">
            <v>528997.66</v>
          </cell>
          <cell r="AQ74">
            <v>414743.47043066542</v>
          </cell>
          <cell r="AR74">
            <v>745666.47043066542</v>
          </cell>
        </row>
        <row r="75">
          <cell r="B75" t="str">
            <v>100774650D</v>
          </cell>
          <cell r="F75" t="str">
            <v>Private</v>
          </cell>
          <cell r="G75" t="str">
            <v xml:space="preserve">MARY HURLEY HOSPITAL </v>
          </cell>
          <cell r="H75" t="str">
            <v>DBA MARY HURLEY HOSPITAL  6 N COVINGTON</v>
          </cell>
          <cell r="I75" t="str">
            <v xml:space="preserve">COALGATE       </v>
          </cell>
          <cell r="J75" t="str">
            <v>OK</v>
          </cell>
          <cell r="K75" t="str">
            <v>74538</v>
          </cell>
          <cell r="L75">
            <v>0.49959999999999999</v>
          </cell>
          <cell r="M75" t="str">
            <v>I</v>
          </cell>
          <cell r="N75">
            <v>32</v>
          </cell>
          <cell r="O75">
            <v>32</v>
          </cell>
          <cell r="P75">
            <v>70529.67</v>
          </cell>
          <cell r="Q75">
            <v>48335.3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9556</v>
          </cell>
          <cell r="X75">
            <v>0</v>
          </cell>
          <cell r="Z75">
            <v>35236.623132000001</v>
          </cell>
          <cell r="AA75">
            <v>57891.3</v>
          </cell>
          <cell r="AB75">
            <v>-22654.676868000002</v>
          </cell>
          <cell r="AD75">
            <v>435948.27</v>
          </cell>
          <cell r="AE75">
            <v>151772.03</v>
          </cell>
          <cell r="AF75">
            <v>5295.2510310594962</v>
          </cell>
          <cell r="AG75">
            <v>0</v>
          </cell>
          <cell r="AH75">
            <v>0</v>
          </cell>
          <cell r="AI75">
            <v>44789</v>
          </cell>
          <cell r="AK75">
            <v>217799.75569200001</v>
          </cell>
          <cell r="AL75">
            <v>201856.28103105951</v>
          </cell>
          <cell r="AM75">
            <v>15943.474660940497</v>
          </cell>
          <cell r="AO75">
            <v>253036.37882400001</v>
          </cell>
          <cell r="AP75">
            <v>259747.5810310595</v>
          </cell>
          <cell r="AQ75">
            <v>-6711.202207059483</v>
          </cell>
          <cell r="AR75">
            <v>47633.797792940517</v>
          </cell>
        </row>
        <row r="76">
          <cell r="B76" t="str">
            <v>100700920A</v>
          </cell>
          <cell r="F76" t="str">
            <v>Private</v>
          </cell>
          <cell r="G76" t="str">
            <v xml:space="preserve">MCCURTAIN MEM HSP </v>
          </cell>
          <cell r="H76" t="str">
            <v xml:space="preserve">1301 E LINCOLN ROAD  </v>
          </cell>
          <cell r="I76" t="str">
            <v xml:space="preserve">IDABEL         </v>
          </cell>
          <cell r="J76" t="str">
            <v>OK</v>
          </cell>
          <cell r="K76" t="str">
            <v>74745</v>
          </cell>
          <cell r="L76">
            <v>0.3952</v>
          </cell>
          <cell r="M76" t="str">
            <v>I</v>
          </cell>
          <cell r="N76">
            <v>1081</v>
          </cell>
          <cell r="O76">
            <v>1081</v>
          </cell>
          <cell r="P76">
            <v>2668031.92</v>
          </cell>
          <cell r="Q76">
            <v>928279.47</v>
          </cell>
          <cell r="R76">
            <v>68809.53</v>
          </cell>
          <cell r="S76">
            <v>35218.269999999997</v>
          </cell>
          <cell r="T76">
            <v>33463.757483327965</v>
          </cell>
          <cell r="U76">
            <v>0</v>
          </cell>
          <cell r="V76">
            <v>0</v>
          </cell>
          <cell r="W76">
            <v>972165.34000000008</v>
          </cell>
          <cell r="X76">
            <v>0</v>
          </cell>
          <cell r="Z76">
            <v>1123088.2422673281</v>
          </cell>
          <cell r="AA76">
            <v>2004472.61</v>
          </cell>
          <cell r="AB76">
            <v>-881384.36773267202</v>
          </cell>
          <cell r="AD76">
            <v>7944316.96</v>
          </cell>
          <cell r="AE76">
            <v>1305673.45</v>
          </cell>
          <cell r="AF76">
            <v>61325.618163087631</v>
          </cell>
          <cell r="AG76">
            <v>0</v>
          </cell>
          <cell r="AH76">
            <v>44756.015553889978</v>
          </cell>
          <cell r="AI76">
            <v>554679.43999999994</v>
          </cell>
          <cell r="AK76">
            <v>3184350.0781458896</v>
          </cell>
          <cell r="AL76">
            <v>1921678.5081630875</v>
          </cell>
          <cell r="AM76">
            <v>1262671.569982802</v>
          </cell>
          <cell r="AO76">
            <v>4307438.3204132179</v>
          </cell>
          <cell r="AP76">
            <v>3926151.1181630874</v>
          </cell>
          <cell r="AQ76">
            <v>381287.20225013047</v>
          </cell>
          <cell r="AR76">
            <v>1908131.9822501305</v>
          </cell>
        </row>
        <row r="77">
          <cell r="B77" t="str">
            <v>100700030A</v>
          </cell>
          <cell r="C77" t="str">
            <v>100700030I</v>
          </cell>
          <cell r="F77" t="str">
            <v>Private</v>
          </cell>
          <cell r="G77" t="str">
            <v xml:space="preserve">MEMORIAL HOSPITAL </v>
          </cell>
          <cell r="H77" t="str">
            <v xml:space="preserve">1401 WEST LOCUST  </v>
          </cell>
          <cell r="I77" t="str">
            <v xml:space="preserve">STILWELL       </v>
          </cell>
          <cell r="J77" t="str">
            <v>OK</v>
          </cell>
          <cell r="K77" t="str">
            <v>74960</v>
          </cell>
          <cell r="L77">
            <v>0.4662</v>
          </cell>
          <cell r="M77" t="str">
            <v>I</v>
          </cell>
          <cell r="N77">
            <v>1005</v>
          </cell>
          <cell r="O77">
            <v>1005</v>
          </cell>
          <cell r="P77">
            <v>2486448.81</v>
          </cell>
          <cell r="Q77">
            <v>980495.5</v>
          </cell>
          <cell r="R77">
            <v>104191.82</v>
          </cell>
          <cell r="S77">
            <v>0</v>
          </cell>
          <cell r="T77">
            <v>34665.93976043041</v>
          </cell>
          <cell r="U77">
            <v>0</v>
          </cell>
          <cell r="V77">
            <v>0</v>
          </cell>
          <cell r="W77">
            <v>1161013.44</v>
          </cell>
          <cell r="X77">
            <v>0</v>
          </cell>
          <cell r="Z77">
            <v>1193848.3749824306</v>
          </cell>
          <cell r="AA77">
            <v>2245700.7599999998</v>
          </cell>
          <cell r="AB77">
            <v>-1051852.3850175692</v>
          </cell>
          <cell r="AD77">
            <v>4571184.42</v>
          </cell>
          <cell r="AE77">
            <v>857209.70000000007</v>
          </cell>
          <cell r="AF77">
            <v>16350.699920626665</v>
          </cell>
          <cell r="AG77">
            <v>0</v>
          </cell>
          <cell r="AH77">
            <v>28998.7849956051</v>
          </cell>
          <cell r="AI77">
            <v>375467.42</v>
          </cell>
          <cell r="AK77">
            <v>2160084.9615996052</v>
          </cell>
          <cell r="AL77">
            <v>1249027.8199206267</v>
          </cell>
          <cell r="AM77">
            <v>911057.14167897846</v>
          </cell>
          <cell r="AO77">
            <v>3353933.3365820358</v>
          </cell>
          <cell r="AP77">
            <v>3494728.5799206262</v>
          </cell>
          <cell r="AQ77">
            <v>-140795.24333859049</v>
          </cell>
          <cell r="AR77">
            <v>1395685.6166614094</v>
          </cell>
        </row>
        <row r="78">
          <cell r="B78" t="str">
            <v>100699390A</v>
          </cell>
          <cell r="F78" t="str">
            <v>Private</v>
          </cell>
          <cell r="G78" t="str">
            <v xml:space="preserve">MERCY HEALTH CENTER </v>
          </cell>
          <cell r="H78" t="str">
            <v xml:space="preserve">4300 WEST MEMORIAL RD  </v>
          </cell>
          <cell r="I78" t="str">
            <v xml:space="preserve">OKLAHOMA CITY  </v>
          </cell>
          <cell r="J78" t="str">
            <v>OK</v>
          </cell>
          <cell r="K78" t="str">
            <v>73120</v>
          </cell>
          <cell r="L78">
            <v>0.22070000000000001</v>
          </cell>
          <cell r="M78" t="str">
            <v>I</v>
          </cell>
          <cell r="N78">
            <v>17444</v>
          </cell>
          <cell r="O78">
            <v>17387</v>
          </cell>
          <cell r="P78">
            <v>108600323.81999999</v>
          </cell>
          <cell r="Q78">
            <v>15268823.890000001</v>
          </cell>
          <cell r="R78">
            <v>3942407.54</v>
          </cell>
          <cell r="S78">
            <v>0</v>
          </cell>
          <cell r="T78">
            <v>634706.04948093905</v>
          </cell>
          <cell r="U78">
            <v>0</v>
          </cell>
          <cell r="V78">
            <v>0</v>
          </cell>
          <cell r="W78">
            <v>14649629.43</v>
          </cell>
          <cell r="X78">
            <v>0</v>
          </cell>
          <cell r="Z78">
            <v>24602797.516554937</v>
          </cell>
          <cell r="AA78">
            <v>33860860.859999999</v>
          </cell>
          <cell r="AB78">
            <v>-9258063.3434450626</v>
          </cell>
          <cell r="AD78">
            <v>45719076.710000001</v>
          </cell>
          <cell r="AE78">
            <v>5868949.21</v>
          </cell>
          <cell r="AF78">
            <v>807509.87149588449</v>
          </cell>
          <cell r="AG78">
            <v>0</v>
          </cell>
          <cell r="AH78">
            <v>218153.45599503731</v>
          </cell>
          <cell r="AI78">
            <v>3084652.76</v>
          </cell>
          <cell r="AK78">
            <v>10308353.685892038</v>
          </cell>
          <cell r="AL78">
            <v>9761111.8414958846</v>
          </cell>
          <cell r="AM78">
            <v>547241.84439615346</v>
          </cell>
          <cell r="AO78">
            <v>34911151.202446975</v>
          </cell>
          <cell r="AP78">
            <v>43621972.701495886</v>
          </cell>
          <cell r="AQ78">
            <v>-8710821.499048911</v>
          </cell>
          <cell r="AR78">
            <v>9023460.6909510884</v>
          </cell>
        </row>
        <row r="79">
          <cell r="B79" t="str">
            <v>200509290A</v>
          </cell>
          <cell r="C79" t="str">
            <v>200509290E</v>
          </cell>
          <cell r="D79" t="str">
            <v>200509290D</v>
          </cell>
          <cell r="F79" t="str">
            <v>Private</v>
          </cell>
          <cell r="G79" t="str">
            <v xml:space="preserve">MERCY HOSPITAL ADA, INC. </v>
          </cell>
          <cell r="H79" t="str">
            <v xml:space="preserve">430 NORTH MONTE VISTA  </v>
          </cell>
          <cell r="I79" t="str">
            <v xml:space="preserve">ADA            </v>
          </cell>
          <cell r="J79" t="str">
            <v>OK</v>
          </cell>
          <cell r="K79" t="str">
            <v>74820</v>
          </cell>
          <cell r="L79">
            <v>0.33829999999999999</v>
          </cell>
          <cell r="M79" t="str">
            <v>I</v>
          </cell>
          <cell r="N79">
            <v>5683</v>
          </cell>
          <cell r="O79">
            <v>5683</v>
          </cell>
          <cell r="P79">
            <v>16918536.329999998</v>
          </cell>
          <cell r="Q79">
            <v>3887509.5500000003</v>
          </cell>
          <cell r="R79">
            <v>328355.24</v>
          </cell>
          <cell r="S79">
            <v>0</v>
          </cell>
          <cell r="T79">
            <v>136453.07340823617</v>
          </cell>
          <cell r="U79">
            <v>0</v>
          </cell>
          <cell r="V79">
            <v>0</v>
          </cell>
          <cell r="W79">
            <v>3756830.23</v>
          </cell>
          <cell r="X79">
            <v>0</v>
          </cell>
          <cell r="Z79">
            <v>5859993.913847235</v>
          </cell>
          <cell r="AA79">
            <v>7972695.0199999996</v>
          </cell>
          <cell r="AB79">
            <v>-2112701.1061527645</v>
          </cell>
          <cell r="AD79">
            <v>20615229.609999999</v>
          </cell>
          <cell r="AE79">
            <v>3373624.02</v>
          </cell>
          <cell r="AF79">
            <v>397952.36593000614</v>
          </cell>
          <cell r="AG79">
            <v>0</v>
          </cell>
          <cell r="AH79">
            <v>123855.29244468905</v>
          </cell>
          <cell r="AI79">
            <v>1784296.12</v>
          </cell>
          <cell r="AK79">
            <v>7097987.4695076887</v>
          </cell>
          <cell r="AL79">
            <v>5555872.5059300065</v>
          </cell>
          <cell r="AM79">
            <v>1542114.9635776822</v>
          </cell>
          <cell r="AO79">
            <v>12957981.383354925</v>
          </cell>
          <cell r="AP79">
            <v>13528567.525930006</v>
          </cell>
          <cell r="AQ79">
            <v>-570586.14257508144</v>
          </cell>
          <cell r="AR79">
            <v>4970540.2074249182</v>
          </cell>
        </row>
        <row r="80">
          <cell r="B80" t="str">
            <v>100262320C</v>
          </cell>
          <cell r="C80" t="str">
            <v>100262320G</v>
          </cell>
          <cell r="F80" t="str">
            <v>Private</v>
          </cell>
          <cell r="G80" t="str">
            <v xml:space="preserve">MERCY HOSPITAL ARDMORE </v>
          </cell>
          <cell r="H80" t="str">
            <v xml:space="preserve">1011 14TH AVE NORTHWEST  </v>
          </cell>
          <cell r="I80" t="str">
            <v xml:space="preserve">ARDMORE        </v>
          </cell>
          <cell r="J80" t="str">
            <v>OK</v>
          </cell>
          <cell r="K80" t="str">
            <v>73401</v>
          </cell>
          <cell r="L80">
            <v>0.2681</v>
          </cell>
          <cell r="M80" t="str">
            <v>I</v>
          </cell>
          <cell r="N80">
            <v>4619</v>
          </cell>
          <cell r="O80">
            <v>4594</v>
          </cell>
          <cell r="P80">
            <v>26222936.790000003</v>
          </cell>
          <cell r="Q80">
            <v>6248295.8799999999</v>
          </cell>
          <cell r="R80">
            <v>529478.77</v>
          </cell>
          <cell r="S80">
            <v>0</v>
          </cell>
          <cell r="T80">
            <v>220787.48364925612</v>
          </cell>
          <cell r="U80">
            <v>0</v>
          </cell>
          <cell r="V80">
            <v>0</v>
          </cell>
          <cell r="W80">
            <v>6369028.7000000002</v>
          </cell>
          <cell r="X80">
            <v>0</v>
          </cell>
          <cell r="Z80">
            <v>7251156.8370482568</v>
          </cell>
          <cell r="AA80">
            <v>13146803.350000001</v>
          </cell>
          <cell r="AB80">
            <v>-5895646.5129517447</v>
          </cell>
          <cell r="AD80">
            <v>31883776.440000001</v>
          </cell>
          <cell r="AE80">
            <v>4280879.1900000004</v>
          </cell>
          <cell r="AF80">
            <v>453768.01784909802</v>
          </cell>
          <cell r="AG80">
            <v>0</v>
          </cell>
          <cell r="AH80">
            <v>155212.3243400958</v>
          </cell>
          <cell r="AI80">
            <v>2340821.71</v>
          </cell>
          <cell r="AK80">
            <v>8703252.7879040968</v>
          </cell>
          <cell r="AL80">
            <v>7075468.9178490983</v>
          </cell>
          <cell r="AM80">
            <v>1627783.8700549984</v>
          </cell>
          <cell r="AO80">
            <v>15954409.624952354</v>
          </cell>
          <cell r="AP80">
            <v>20222272.267849099</v>
          </cell>
          <cell r="AQ80">
            <v>-4267862.6428967454</v>
          </cell>
          <cell r="AR80">
            <v>4441987.7671032548</v>
          </cell>
        </row>
        <row r="81">
          <cell r="B81" t="str">
            <v>200320810D</v>
          </cell>
          <cell r="F81" t="str">
            <v>Private</v>
          </cell>
          <cell r="G81" t="str">
            <v xml:space="preserve">MERCY HOSPITAL EL RENO INC </v>
          </cell>
          <cell r="H81" t="str">
            <v xml:space="preserve">2115 PARKVIEW DRIVE  </v>
          </cell>
          <cell r="I81" t="str">
            <v xml:space="preserve">EL RENO        </v>
          </cell>
          <cell r="J81" t="str">
            <v>OK</v>
          </cell>
          <cell r="K81" t="str">
            <v>73036</v>
          </cell>
          <cell r="L81">
            <v>0.1474</v>
          </cell>
          <cell r="M81" t="str">
            <v>I</v>
          </cell>
          <cell r="N81">
            <v>64</v>
          </cell>
          <cell r="O81">
            <v>64</v>
          </cell>
          <cell r="P81">
            <v>509019.92</v>
          </cell>
          <cell r="Q81">
            <v>111103.15</v>
          </cell>
          <cell r="R81">
            <v>0</v>
          </cell>
          <cell r="S81">
            <v>0</v>
          </cell>
          <cell r="T81">
            <v>3652.6291969590297</v>
          </cell>
          <cell r="U81">
            <v>0</v>
          </cell>
          <cell r="V81">
            <v>0</v>
          </cell>
          <cell r="W81">
            <v>234428.19</v>
          </cell>
          <cell r="X81">
            <v>0</v>
          </cell>
          <cell r="Z81">
            <v>78682.165404959029</v>
          </cell>
          <cell r="AA81">
            <v>345531.33999999997</v>
          </cell>
          <cell r="AB81">
            <v>-266849.17459504097</v>
          </cell>
          <cell r="AD81">
            <v>4170626.55</v>
          </cell>
          <cell r="AE81">
            <v>542402.57999999996</v>
          </cell>
          <cell r="AF81">
            <v>31187.11161869593</v>
          </cell>
          <cell r="AG81">
            <v>0</v>
          </cell>
          <cell r="AH81">
            <v>18545.387789308686</v>
          </cell>
          <cell r="AI81">
            <v>290835.73</v>
          </cell>
          <cell r="AK81">
            <v>633295.74125930865</v>
          </cell>
          <cell r="AL81">
            <v>864425.42161869584</v>
          </cell>
          <cell r="AM81">
            <v>-231129.68035938719</v>
          </cell>
          <cell r="AO81">
            <v>711977.90666426765</v>
          </cell>
          <cell r="AP81">
            <v>1209956.7616186957</v>
          </cell>
          <cell r="AQ81">
            <v>-497978.85495442804</v>
          </cell>
          <cell r="AR81">
            <v>27285.065045571944</v>
          </cell>
        </row>
        <row r="82">
          <cell r="B82" t="str">
            <v>200226190A</v>
          </cell>
          <cell r="F82" t="str">
            <v>Private</v>
          </cell>
          <cell r="G82" t="str">
            <v xml:space="preserve">MERCY HOSPITAL HEALDTON INC </v>
          </cell>
          <cell r="H82" t="str">
            <v xml:space="preserve">3462 HOSPITAL ROAD  </v>
          </cell>
          <cell r="I82" t="str">
            <v xml:space="preserve">HEALDTON       </v>
          </cell>
          <cell r="J82" t="str">
            <v>OK</v>
          </cell>
          <cell r="K82" t="str">
            <v>73438</v>
          </cell>
          <cell r="L82">
            <v>0.5716</v>
          </cell>
          <cell r="M82" t="str">
            <v>I</v>
          </cell>
          <cell r="N82">
            <v>24</v>
          </cell>
          <cell r="O82">
            <v>24</v>
          </cell>
          <cell r="P82">
            <v>77794.75</v>
          </cell>
          <cell r="Q82">
            <v>48217.91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41957.5</v>
          </cell>
          <cell r="X82">
            <v>0</v>
          </cell>
          <cell r="Z82">
            <v>44467.479099999997</v>
          </cell>
          <cell r="AA82">
            <v>90175.41</v>
          </cell>
          <cell r="AB82">
            <v>-45707.930900000007</v>
          </cell>
          <cell r="AD82">
            <v>1531767.47</v>
          </cell>
          <cell r="AE82">
            <v>280503.09000000003</v>
          </cell>
          <cell r="AF82">
            <v>20803.671738248107</v>
          </cell>
          <cell r="AG82">
            <v>0</v>
          </cell>
          <cell r="AH82">
            <v>0</v>
          </cell>
          <cell r="AI82">
            <v>377679</v>
          </cell>
          <cell r="AK82">
            <v>875558.285852</v>
          </cell>
          <cell r="AL82">
            <v>678985.76173824817</v>
          </cell>
          <cell r="AM82">
            <v>196572.52411375183</v>
          </cell>
          <cell r="AO82">
            <v>920025.764952</v>
          </cell>
          <cell r="AP82">
            <v>769161.1717382482</v>
          </cell>
          <cell r="AQ82">
            <v>150864.5932137518</v>
          </cell>
          <cell r="AR82">
            <v>570501.0932137518</v>
          </cell>
        </row>
        <row r="83">
          <cell r="B83" t="str">
            <v>200521810B</v>
          </cell>
          <cell r="F83" t="str">
            <v>Private</v>
          </cell>
          <cell r="G83" t="str">
            <v xml:space="preserve">MERCY HOSPITAL KINGFISHER, INC </v>
          </cell>
          <cell r="H83" t="str">
            <v xml:space="preserve">1000 KINGFISHER REGIONAL DR  </v>
          </cell>
          <cell r="I83" t="str">
            <v xml:space="preserve">KINGFISHER     </v>
          </cell>
          <cell r="J83" t="str">
            <v>OK</v>
          </cell>
          <cell r="K83" t="str">
            <v>73750</v>
          </cell>
          <cell r="L83">
            <v>0.52070000000000005</v>
          </cell>
          <cell r="M83" t="str">
            <v>I</v>
          </cell>
          <cell r="N83">
            <v>18</v>
          </cell>
          <cell r="O83">
            <v>18</v>
          </cell>
          <cell r="P83">
            <v>110376.66</v>
          </cell>
          <cell r="Q83">
            <v>38996.879999999997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40575</v>
          </cell>
          <cell r="X83">
            <v>0</v>
          </cell>
          <cell r="Z83">
            <v>57473.126862000005</v>
          </cell>
          <cell r="AA83">
            <v>79571.88</v>
          </cell>
          <cell r="AB83">
            <v>-22098.753138</v>
          </cell>
          <cell r="AD83">
            <v>1647491.85</v>
          </cell>
          <cell r="AE83">
            <v>270522.08</v>
          </cell>
          <cell r="AF83">
            <v>28239.68369918692</v>
          </cell>
          <cell r="AG83">
            <v>0</v>
          </cell>
          <cell r="AH83">
            <v>0</v>
          </cell>
          <cell r="AI83">
            <v>450474.5</v>
          </cell>
          <cell r="AK83">
            <v>857849.00629500009</v>
          </cell>
          <cell r="AL83">
            <v>749236.26369918697</v>
          </cell>
          <cell r="AM83">
            <v>108612.74259581312</v>
          </cell>
          <cell r="AO83">
            <v>915322.13315700006</v>
          </cell>
          <cell r="AP83">
            <v>828808.14369918697</v>
          </cell>
          <cell r="AQ83">
            <v>86513.989457813092</v>
          </cell>
          <cell r="AR83">
            <v>577563.48945781309</v>
          </cell>
        </row>
        <row r="84">
          <cell r="B84" t="str">
            <v>200425410C</v>
          </cell>
          <cell r="F84" t="str">
            <v>Private</v>
          </cell>
          <cell r="G84" t="str">
            <v xml:space="preserve">MERCY HOSPITAL LOGAN COUNTY </v>
          </cell>
          <cell r="H84" t="str">
            <v xml:space="preserve">200 S ACADEMY RD  </v>
          </cell>
          <cell r="I84" t="str">
            <v xml:space="preserve">GUTHRIE        </v>
          </cell>
          <cell r="J84" t="str">
            <v>OK</v>
          </cell>
          <cell r="K84" t="str">
            <v>73044</v>
          </cell>
          <cell r="L84">
            <v>0.40560000000000002</v>
          </cell>
          <cell r="M84" t="str">
            <v>I</v>
          </cell>
          <cell r="N84">
            <v>128</v>
          </cell>
          <cell r="O84">
            <v>128</v>
          </cell>
          <cell r="P84">
            <v>559929.21</v>
          </cell>
          <cell r="Q84">
            <v>248414.55</v>
          </cell>
          <cell r="R84">
            <v>5635.79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62893</v>
          </cell>
          <cell r="X84">
            <v>0</v>
          </cell>
          <cell r="Z84">
            <v>227107.287576</v>
          </cell>
          <cell r="AA84">
            <v>316943.33999999997</v>
          </cell>
          <cell r="AB84">
            <v>-89836.052423999965</v>
          </cell>
          <cell r="AD84">
            <v>3623929.2</v>
          </cell>
          <cell r="AE84">
            <v>646242.54</v>
          </cell>
          <cell r="AF84">
            <v>34323.966342178188</v>
          </cell>
          <cell r="AG84">
            <v>0</v>
          </cell>
          <cell r="AH84">
            <v>0</v>
          </cell>
          <cell r="AI84">
            <v>926612.5</v>
          </cell>
          <cell r="AK84">
            <v>1469865.6835200002</v>
          </cell>
          <cell r="AL84">
            <v>1607179.0063421782</v>
          </cell>
          <cell r="AM84">
            <v>-137313.32282217802</v>
          </cell>
          <cell r="AO84">
            <v>1696972.9710960002</v>
          </cell>
          <cell r="AP84">
            <v>1924122.3463421781</v>
          </cell>
          <cell r="AQ84">
            <v>-227149.37524617789</v>
          </cell>
          <cell r="AR84">
            <v>762356.12475382211</v>
          </cell>
        </row>
        <row r="85">
          <cell r="B85" t="str">
            <v>200318440B</v>
          </cell>
          <cell r="F85" t="str">
            <v>Private</v>
          </cell>
          <cell r="G85" t="str">
            <v xml:space="preserve">MERCY HOSPITAL TISHOMINGO </v>
          </cell>
          <cell r="H85" t="str">
            <v xml:space="preserve">1000 S BYRD ST  </v>
          </cell>
          <cell r="I85" t="str">
            <v xml:space="preserve">TISHOMINGO     </v>
          </cell>
          <cell r="J85" t="str">
            <v>OK</v>
          </cell>
          <cell r="K85" t="str">
            <v>73460</v>
          </cell>
          <cell r="L85">
            <v>0.64139999999999997</v>
          </cell>
          <cell r="M85" t="str">
            <v>I</v>
          </cell>
          <cell r="N85">
            <v>78</v>
          </cell>
          <cell r="O85">
            <v>78</v>
          </cell>
          <cell r="P85">
            <v>319878.40999999997</v>
          </cell>
          <cell r="Q85">
            <v>195524.58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104525.5</v>
          </cell>
          <cell r="X85">
            <v>0</v>
          </cell>
          <cell r="Z85">
            <v>205170.01217399997</v>
          </cell>
          <cell r="AA85">
            <v>300050.07999999996</v>
          </cell>
          <cell r="AB85">
            <v>-94880.067825999984</v>
          </cell>
          <cell r="AD85">
            <v>2076416.49</v>
          </cell>
          <cell r="AE85">
            <v>461004.87</v>
          </cell>
          <cell r="AF85">
            <v>17871.349999999999</v>
          </cell>
          <cell r="AG85">
            <v>0</v>
          </cell>
          <cell r="AH85">
            <v>0</v>
          </cell>
          <cell r="AI85">
            <v>485510.5</v>
          </cell>
          <cell r="AK85">
            <v>1331813.5366859999</v>
          </cell>
          <cell r="AL85">
            <v>964386.72</v>
          </cell>
          <cell r="AM85">
            <v>367426.81668599998</v>
          </cell>
          <cell r="AO85">
            <v>1536983.54886</v>
          </cell>
          <cell r="AP85">
            <v>1264436.7999999998</v>
          </cell>
          <cell r="AQ85">
            <v>272546.74886000017</v>
          </cell>
          <cell r="AR85">
            <v>862582.74886000017</v>
          </cell>
        </row>
        <row r="86">
          <cell r="B86" t="str">
            <v>200490030A</v>
          </cell>
          <cell r="F86" t="str">
            <v>Private</v>
          </cell>
          <cell r="G86" t="str">
            <v xml:space="preserve">MERCY HOSPITAL WATONGA INC </v>
          </cell>
          <cell r="H86" t="str">
            <v xml:space="preserve">500 N CLARENCE NASH BLVD  </v>
          </cell>
          <cell r="I86" t="str">
            <v xml:space="preserve">WATONGA        </v>
          </cell>
          <cell r="J86" t="str">
            <v>OK</v>
          </cell>
          <cell r="K86" t="str">
            <v>73772</v>
          </cell>
          <cell r="L86">
            <v>0.55020000000000002</v>
          </cell>
          <cell r="M86" t="str">
            <v>I</v>
          </cell>
          <cell r="N86">
            <v>35</v>
          </cell>
          <cell r="O86">
            <v>35</v>
          </cell>
          <cell r="P86">
            <v>187601.32</v>
          </cell>
          <cell r="Q86">
            <v>80591.75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53624.5</v>
          </cell>
          <cell r="X86">
            <v>0</v>
          </cell>
          <cell r="Z86">
            <v>103218.246264</v>
          </cell>
          <cell r="AA86">
            <v>134216.25</v>
          </cell>
          <cell r="AB86">
            <v>-30998.003735999999</v>
          </cell>
          <cell r="AD86">
            <v>1816692.23</v>
          </cell>
          <cell r="AE86">
            <v>326114.90999999997</v>
          </cell>
          <cell r="AF86">
            <v>8647.8791522485626</v>
          </cell>
          <cell r="AG86">
            <v>0</v>
          </cell>
          <cell r="AH86">
            <v>0</v>
          </cell>
          <cell r="AI86">
            <v>365260</v>
          </cell>
          <cell r="AK86">
            <v>999544.064946</v>
          </cell>
          <cell r="AL86">
            <v>700022.78915224853</v>
          </cell>
          <cell r="AM86">
            <v>299521.27579375147</v>
          </cell>
          <cell r="AO86">
            <v>1102762.31121</v>
          </cell>
          <cell r="AP86">
            <v>834239.03915224853</v>
          </cell>
          <cell r="AQ86">
            <v>268523.27205775143</v>
          </cell>
          <cell r="AR86">
            <v>687407.77205775143</v>
          </cell>
        </row>
        <row r="87">
          <cell r="B87" t="str">
            <v>100700490A</v>
          </cell>
          <cell r="C87" t="str">
            <v>100700490I</v>
          </cell>
          <cell r="F87" t="str">
            <v>Private</v>
          </cell>
          <cell r="G87" t="str">
            <v xml:space="preserve">MIDWEST REGIONAL MEDICAL </v>
          </cell>
          <cell r="H87" t="str">
            <v xml:space="preserve">2825 PARKLAWN DR  </v>
          </cell>
          <cell r="I87" t="str">
            <v xml:space="preserve">MIDWEST CITY   </v>
          </cell>
          <cell r="J87" t="str">
            <v>OK</v>
          </cell>
          <cell r="K87" t="str">
            <v>73110</v>
          </cell>
          <cell r="L87">
            <v>0.1051</v>
          </cell>
          <cell r="M87" t="str">
            <v>I</v>
          </cell>
          <cell r="N87">
            <v>9703</v>
          </cell>
          <cell r="O87">
            <v>9559</v>
          </cell>
          <cell r="P87">
            <v>114527989.66</v>
          </cell>
          <cell r="Q87">
            <v>7765581.7199999997</v>
          </cell>
          <cell r="R87">
            <v>515494.95</v>
          </cell>
          <cell r="S87">
            <v>0</v>
          </cell>
          <cell r="T87">
            <v>268306.15272610134</v>
          </cell>
          <cell r="U87">
            <v>0</v>
          </cell>
          <cell r="V87">
            <v>0</v>
          </cell>
          <cell r="W87">
            <v>6749493.9500000002</v>
          </cell>
          <cell r="X87">
            <v>0</v>
          </cell>
          <cell r="Z87">
            <v>12305197.865992101</v>
          </cell>
          <cell r="AA87">
            <v>15030570.620000001</v>
          </cell>
          <cell r="AB87">
            <v>-2725372.7540079001</v>
          </cell>
          <cell r="AD87">
            <v>91526279.819999993</v>
          </cell>
          <cell r="AE87">
            <v>3781280.99</v>
          </cell>
          <cell r="AF87">
            <v>338984.55535137671</v>
          </cell>
          <cell r="AG87">
            <v>0</v>
          </cell>
          <cell r="AH87">
            <v>136874.75929627707</v>
          </cell>
          <cell r="AI87">
            <v>1856601.98</v>
          </cell>
          <cell r="AK87">
            <v>9756286.7683782764</v>
          </cell>
          <cell r="AL87">
            <v>5976867.5253513772</v>
          </cell>
          <cell r="AM87">
            <v>3779419.2430268992</v>
          </cell>
          <cell r="AO87">
            <v>22061484.634370379</v>
          </cell>
          <cell r="AP87">
            <v>21007438.14535138</v>
          </cell>
          <cell r="AQ87">
            <v>1054046.489018999</v>
          </cell>
          <cell r="AR87">
            <v>9660142.4190189987</v>
          </cell>
        </row>
        <row r="88">
          <cell r="B88" t="str">
            <v>100699360A</v>
          </cell>
          <cell r="F88" t="str">
            <v>Private</v>
          </cell>
          <cell r="G88" t="str">
            <v xml:space="preserve">NEWMAN MEMORIAL HSP </v>
          </cell>
          <cell r="H88" t="str">
            <v xml:space="preserve">905 S MAIN  </v>
          </cell>
          <cell r="I88" t="str">
            <v xml:space="preserve">SHATTUCK       </v>
          </cell>
          <cell r="J88" t="str">
            <v>OK</v>
          </cell>
          <cell r="K88" t="str">
            <v>73858</v>
          </cell>
          <cell r="L88">
            <v>0.47470000000000001</v>
          </cell>
          <cell r="M88" t="str">
            <v>I</v>
          </cell>
          <cell r="N88">
            <v>46</v>
          </cell>
          <cell r="O88">
            <v>46</v>
          </cell>
          <cell r="P88">
            <v>100654.93</v>
          </cell>
          <cell r="Q88">
            <v>54148.65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47780.895271000001</v>
          </cell>
          <cell r="AA88">
            <v>54148.65</v>
          </cell>
          <cell r="AB88">
            <v>-6367.7547290000002</v>
          </cell>
          <cell r="AD88">
            <v>219196.57</v>
          </cell>
          <cell r="AE88">
            <v>46555.9</v>
          </cell>
          <cell r="AF88">
            <v>444.99360337125029</v>
          </cell>
          <cell r="AG88">
            <v>0</v>
          </cell>
          <cell r="AH88">
            <v>0</v>
          </cell>
          <cell r="AI88">
            <v>65435</v>
          </cell>
          <cell r="AK88">
            <v>104052.611779</v>
          </cell>
          <cell r="AL88">
            <v>112435.89360337125</v>
          </cell>
          <cell r="AM88">
            <v>-8383.2818243712536</v>
          </cell>
          <cell r="AO88">
            <v>151833.50705000001</v>
          </cell>
          <cell r="AP88">
            <v>166584.54360337125</v>
          </cell>
          <cell r="AQ88">
            <v>-14751.036553371232</v>
          </cell>
          <cell r="AR88">
            <v>50683.963446628768</v>
          </cell>
        </row>
        <row r="89">
          <cell r="B89" t="str">
            <v>200035670C</v>
          </cell>
          <cell r="F89" t="str">
            <v>Private</v>
          </cell>
          <cell r="G89" t="str">
            <v xml:space="preserve">NORTHWEST SURGICAL HOSPITAL </v>
          </cell>
          <cell r="H89" t="str">
            <v xml:space="preserve">9204 N MAY AVE  </v>
          </cell>
          <cell r="I89" t="str">
            <v xml:space="preserve">OKLAHOMA CITY  </v>
          </cell>
          <cell r="J89" t="str">
            <v>OK</v>
          </cell>
          <cell r="K89" t="str">
            <v>73120</v>
          </cell>
          <cell r="L89">
            <v>0.18840000000000001</v>
          </cell>
          <cell r="M89" t="str">
            <v>I</v>
          </cell>
          <cell r="N89">
            <v>8</v>
          </cell>
          <cell r="O89">
            <v>8</v>
          </cell>
          <cell r="P89">
            <v>230987.16</v>
          </cell>
          <cell r="Q89">
            <v>38190.11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43517.980944000003</v>
          </cell>
          <cell r="AA89">
            <v>38190.11</v>
          </cell>
          <cell r="AB89">
            <v>5327.8709440000021</v>
          </cell>
          <cell r="AD89">
            <v>2408982.1199999996</v>
          </cell>
          <cell r="AE89">
            <v>261374.38</v>
          </cell>
          <cell r="AF89">
            <v>58688.66</v>
          </cell>
          <cell r="AG89">
            <v>0</v>
          </cell>
          <cell r="AH89">
            <v>0</v>
          </cell>
          <cell r="AI89">
            <v>0</v>
          </cell>
          <cell r="AK89">
            <v>453852.23140799993</v>
          </cell>
          <cell r="AL89">
            <v>320063.04000000004</v>
          </cell>
          <cell r="AM89">
            <v>133789.1914079999</v>
          </cell>
          <cell r="AO89">
            <v>497370.21235199994</v>
          </cell>
          <cell r="AP89">
            <v>358253.15</v>
          </cell>
          <cell r="AQ89">
            <v>139117.06235199992</v>
          </cell>
          <cell r="AR89">
            <v>139117.06235199992</v>
          </cell>
        </row>
        <row r="90">
          <cell r="B90" t="str">
            <v>200280620A</v>
          </cell>
          <cell r="F90" t="str">
            <v>Private</v>
          </cell>
          <cell r="G90" t="str">
            <v xml:space="preserve">OKLAHOMA HEART HOSPITAL </v>
          </cell>
          <cell r="H90" t="str">
            <v xml:space="preserve">5200 EAST I-240 SERVICE RD  </v>
          </cell>
          <cell r="I90" t="str">
            <v xml:space="preserve">OKLAHOMA CITY  </v>
          </cell>
          <cell r="J90" t="str">
            <v>OK</v>
          </cell>
          <cell r="K90" t="str">
            <v>73135</v>
          </cell>
          <cell r="L90">
            <v>0.21160000000000001</v>
          </cell>
          <cell r="M90" t="str">
            <v>I</v>
          </cell>
          <cell r="N90">
            <v>3358</v>
          </cell>
          <cell r="O90">
            <v>2959</v>
          </cell>
          <cell r="P90">
            <v>11636378.279999999</v>
          </cell>
          <cell r="Q90">
            <v>2685654.74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Z90">
            <v>2462257.6440479998</v>
          </cell>
          <cell r="AA90">
            <v>2685654.74</v>
          </cell>
          <cell r="AB90">
            <v>-223397.09595200047</v>
          </cell>
          <cell r="AD90">
            <v>12372633.68</v>
          </cell>
          <cell r="AE90">
            <v>1309208.58</v>
          </cell>
          <cell r="AF90">
            <v>50309.647148718272</v>
          </cell>
          <cell r="AG90">
            <v>0</v>
          </cell>
          <cell r="AH90">
            <v>0</v>
          </cell>
          <cell r="AI90">
            <v>0</v>
          </cell>
          <cell r="AK90">
            <v>2618049.286688</v>
          </cell>
          <cell r="AL90">
            <v>1359518.2271487184</v>
          </cell>
          <cell r="AM90">
            <v>1258531.0595392815</v>
          </cell>
          <cell r="AO90">
            <v>5080306.9307359997</v>
          </cell>
          <cell r="AP90">
            <v>4045172.9671487184</v>
          </cell>
          <cell r="AQ90">
            <v>1035133.9635872813</v>
          </cell>
          <cell r="AR90">
            <v>1035133.9635872813</v>
          </cell>
        </row>
        <row r="91">
          <cell r="B91" t="str">
            <v>200242900A</v>
          </cell>
          <cell r="F91" t="str">
            <v>Private</v>
          </cell>
          <cell r="G91" t="str">
            <v xml:space="preserve">OKLAHOMA STATE UNIVERSITY MEDICAL TRUST </v>
          </cell>
          <cell r="H91" t="str">
            <v xml:space="preserve">744 W 9TH ST  </v>
          </cell>
          <cell r="I91" t="str">
            <v xml:space="preserve">TULSA          </v>
          </cell>
          <cell r="J91" t="str">
            <v>OK</v>
          </cell>
          <cell r="K91" t="str">
            <v>74127</v>
          </cell>
          <cell r="L91">
            <v>0.2482</v>
          </cell>
          <cell r="M91" t="str">
            <v>I</v>
          </cell>
          <cell r="N91">
            <v>5835</v>
          </cell>
          <cell r="O91">
            <v>5831</v>
          </cell>
          <cell r="P91">
            <v>52581691.060000002</v>
          </cell>
          <cell r="Q91">
            <v>8978718.0299999993</v>
          </cell>
          <cell r="R91">
            <v>168921.24</v>
          </cell>
          <cell r="S91">
            <v>0</v>
          </cell>
          <cell r="T91">
            <v>298804.52192695212</v>
          </cell>
          <cell r="U91">
            <v>141305</v>
          </cell>
          <cell r="V91">
            <v>17006601</v>
          </cell>
          <cell r="W91">
            <v>12316859.07</v>
          </cell>
          <cell r="X91">
            <v>0</v>
          </cell>
          <cell r="Z91">
            <v>13349580.243018953</v>
          </cell>
          <cell r="AA91">
            <v>38612404.340000004</v>
          </cell>
          <cell r="AB91">
            <v>-25262824.096981049</v>
          </cell>
          <cell r="AD91">
            <v>37777606.119999997</v>
          </cell>
          <cell r="AE91">
            <v>4922912.49</v>
          </cell>
          <cell r="AF91">
            <v>207122.47928424491</v>
          </cell>
          <cell r="AG91">
            <v>0</v>
          </cell>
          <cell r="AH91">
            <v>169519.59699594686</v>
          </cell>
          <cell r="AI91">
            <v>2446618.2999999998</v>
          </cell>
          <cell r="AK91">
            <v>9545921.4359799456</v>
          </cell>
          <cell r="AL91">
            <v>7576653.2692842446</v>
          </cell>
          <cell r="AM91">
            <v>1969268.166695701</v>
          </cell>
          <cell r="AO91">
            <v>22895501.678998899</v>
          </cell>
          <cell r="AP91">
            <v>46189057.609284252</v>
          </cell>
          <cell r="AQ91">
            <v>-23293555.930285353</v>
          </cell>
          <cell r="AR91">
            <v>-8530078.5602853522</v>
          </cell>
        </row>
        <row r="92">
          <cell r="B92" t="str">
            <v>200752850A</v>
          </cell>
          <cell r="C92" t="str">
            <v>100689210U</v>
          </cell>
          <cell r="F92" t="str">
            <v>Private</v>
          </cell>
          <cell r="G92" t="str">
            <v xml:space="preserve">OU MEDICINE </v>
          </cell>
          <cell r="H92" t="str">
            <v xml:space="preserve">1200 EVERETT DRIVE  </v>
          </cell>
          <cell r="I92" t="str">
            <v xml:space="preserve">OKLAHOMA CITY  </v>
          </cell>
          <cell r="J92" t="str">
            <v>OK</v>
          </cell>
          <cell r="K92" t="str">
            <v>73104</v>
          </cell>
          <cell r="L92">
            <v>0.14448089016984542</v>
          </cell>
          <cell r="M92" t="str">
            <v>I</v>
          </cell>
          <cell r="N92">
            <v>77301</v>
          </cell>
          <cell r="O92">
            <v>77301</v>
          </cell>
          <cell r="P92">
            <v>1075252015.9200001</v>
          </cell>
          <cell r="Q92">
            <v>98664857.920000002</v>
          </cell>
          <cell r="R92">
            <v>6954728.2300000004</v>
          </cell>
          <cell r="S92">
            <v>36560.6</v>
          </cell>
          <cell r="T92">
            <v>0</v>
          </cell>
          <cell r="U92">
            <v>3198169</v>
          </cell>
          <cell r="V92">
            <v>17006601</v>
          </cell>
          <cell r="W92">
            <v>0</v>
          </cell>
          <cell r="X92">
            <v>108515759</v>
          </cell>
          <cell r="Z92">
            <v>155389929.0170424</v>
          </cell>
          <cell r="AA92">
            <v>234376675.75</v>
          </cell>
          <cell r="AB92">
            <v>-78986746.732957602</v>
          </cell>
          <cell r="AD92">
            <v>367783107.43000001</v>
          </cell>
          <cell r="AE92">
            <v>23267131.049999997</v>
          </cell>
          <cell r="AF92">
            <v>2467562.6818052698</v>
          </cell>
          <cell r="AG92">
            <v>142.74</v>
          </cell>
          <cell r="AH92">
            <v>0</v>
          </cell>
          <cell r="AI92">
            <v>0</v>
          </cell>
          <cell r="AK92">
            <v>53137773.490918294</v>
          </cell>
          <cell r="AL92">
            <v>25734836.471805263</v>
          </cell>
          <cell r="AM92">
            <v>27402937.01911303</v>
          </cell>
          <cell r="AO92">
            <v>208527702.50796068</v>
          </cell>
          <cell r="AP92">
            <v>260111512.22180527</v>
          </cell>
          <cell r="AQ92">
            <v>-51583809.713844597</v>
          </cell>
          <cell r="AR92">
            <v>-51583809.713844597</v>
          </cell>
        </row>
        <row r="93">
          <cell r="B93" t="str">
            <v>200231400B</v>
          </cell>
          <cell r="F93" t="str">
            <v>Private</v>
          </cell>
          <cell r="G93" t="str">
            <v xml:space="preserve">PRAGUE COMMUNITY HOSPITAL </v>
          </cell>
          <cell r="H93" t="str">
            <v xml:space="preserve">1322 KLABZUBA AVE  </v>
          </cell>
          <cell r="I93" t="str">
            <v xml:space="preserve">PRAGUE         </v>
          </cell>
          <cell r="J93" t="str">
            <v>OK</v>
          </cell>
          <cell r="K93" t="str">
            <v>74864</v>
          </cell>
          <cell r="L93">
            <v>0.48149999999999998</v>
          </cell>
          <cell r="M93" t="str">
            <v>I</v>
          </cell>
          <cell r="N93">
            <v>13</v>
          </cell>
          <cell r="O93">
            <v>13</v>
          </cell>
          <cell r="P93">
            <v>68500.179999999993</v>
          </cell>
          <cell r="Q93">
            <v>17779.62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9255</v>
          </cell>
          <cell r="X93">
            <v>0</v>
          </cell>
          <cell r="Z93">
            <v>32982.836669999997</v>
          </cell>
          <cell r="AA93">
            <v>27034.62</v>
          </cell>
          <cell r="AB93">
            <v>5948.216669999998</v>
          </cell>
          <cell r="AD93">
            <v>1394190.76</v>
          </cell>
          <cell r="AE93">
            <v>191326.48</v>
          </cell>
          <cell r="AF93">
            <v>19312.131040699802</v>
          </cell>
          <cell r="AG93">
            <v>0</v>
          </cell>
          <cell r="AH93">
            <v>0</v>
          </cell>
          <cell r="AI93">
            <v>385794</v>
          </cell>
          <cell r="AK93">
            <v>671302.85094000003</v>
          </cell>
          <cell r="AL93">
            <v>596432.61104069976</v>
          </cell>
          <cell r="AM93">
            <v>74870.239899300272</v>
          </cell>
          <cell r="AO93">
            <v>704285.68761000002</v>
          </cell>
          <cell r="AP93">
            <v>623467.23104069976</v>
          </cell>
          <cell r="AQ93">
            <v>80818.456569300266</v>
          </cell>
          <cell r="AR93">
            <v>475867.45656930027</v>
          </cell>
        </row>
        <row r="94">
          <cell r="B94" t="str">
            <v>100699570A</v>
          </cell>
          <cell r="C94" t="str">
            <v>100699570N</v>
          </cell>
          <cell r="F94" t="str">
            <v>Private</v>
          </cell>
          <cell r="G94" t="str">
            <v xml:space="preserve">SAINT FRANCIS HOSPITAL </v>
          </cell>
          <cell r="H94" t="str">
            <v xml:space="preserve">6161 S YALE  </v>
          </cell>
          <cell r="I94" t="str">
            <v xml:space="preserve">TULSA          </v>
          </cell>
          <cell r="J94" t="str">
            <v>OK</v>
          </cell>
          <cell r="K94" t="str">
            <v>74136</v>
          </cell>
          <cell r="L94">
            <v>0.246</v>
          </cell>
          <cell r="M94" t="str">
            <v>I</v>
          </cell>
          <cell r="N94">
            <v>50413</v>
          </cell>
          <cell r="O94">
            <v>50402</v>
          </cell>
          <cell r="P94">
            <v>312561504.36000001</v>
          </cell>
          <cell r="Q94">
            <v>56158997.299999997</v>
          </cell>
          <cell r="R94">
            <v>1136583.8799999999</v>
          </cell>
          <cell r="S94">
            <v>371448.16000000003</v>
          </cell>
          <cell r="T94">
            <v>1865916.9758508157</v>
          </cell>
          <cell r="U94">
            <v>355146</v>
          </cell>
          <cell r="V94">
            <v>0</v>
          </cell>
          <cell r="W94">
            <v>55302149.260000005</v>
          </cell>
          <cell r="X94">
            <v>0</v>
          </cell>
          <cell r="Z94">
            <v>79127495.208410814</v>
          </cell>
          <cell r="AA94">
            <v>113324324.59999999</v>
          </cell>
          <cell r="AB94">
            <v>-34196829.39158918</v>
          </cell>
          <cell r="AD94">
            <v>156095383.69</v>
          </cell>
          <cell r="AE94">
            <v>21372084.440000001</v>
          </cell>
          <cell r="AF94">
            <v>655799.30793634034</v>
          </cell>
          <cell r="AG94">
            <v>59707.959999999992</v>
          </cell>
          <cell r="AH94">
            <v>726549.9102796769</v>
          </cell>
          <cell r="AI94">
            <v>8865740.5899999999</v>
          </cell>
          <cell r="AK94">
            <v>39185722.258019678</v>
          </cell>
          <cell r="AL94">
            <v>30953332.297936343</v>
          </cell>
          <cell r="AM94">
            <v>8232389.9600833356</v>
          </cell>
          <cell r="AO94">
            <v>118313217.46643049</v>
          </cell>
          <cell r="AP94">
            <v>144277656.89793634</v>
          </cell>
          <cell r="AQ94">
            <v>-25964439.431505859</v>
          </cell>
          <cell r="AR94">
            <v>38203450.41849415</v>
          </cell>
        </row>
        <row r="95">
          <cell r="B95" t="str">
            <v>200700900A</v>
          </cell>
          <cell r="C95" t="str">
            <v>100700630A</v>
          </cell>
          <cell r="D95" t="str">
            <v>100700630H</v>
          </cell>
          <cell r="E95" t="str">
            <v>200700900B</v>
          </cell>
          <cell r="F95" t="str">
            <v>Private</v>
          </cell>
          <cell r="G95" t="str">
            <v xml:space="preserve">SAINT FRANCIS HOSPITAL MUSKOGEE INC </v>
          </cell>
          <cell r="H95" t="str">
            <v xml:space="preserve">300 ROCKEFELLER DRIVE  </v>
          </cell>
          <cell r="I95" t="str">
            <v xml:space="preserve">MUSKOGEE       </v>
          </cell>
          <cell r="J95" t="str">
            <v>OK</v>
          </cell>
          <cell r="K95" t="str">
            <v>74401</v>
          </cell>
          <cell r="L95">
            <v>0.2586</v>
          </cell>
          <cell r="M95" t="str">
            <v>I</v>
          </cell>
          <cell r="N95">
            <v>7790</v>
          </cell>
          <cell r="O95">
            <v>7790</v>
          </cell>
          <cell r="P95">
            <v>39928080.590000004</v>
          </cell>
          <cell r="Q95">
            <v>8024125.3799999999</v>
          </cell>
          <cell r="R95">
            <v>343193.47</v>
          </cell>
          <cell r="S95">
            <v>0</v>
          </cell>
          <cell r="T95">
            <v>244742.81077850724</v>
          </cell>
          <cell r="U95">
            <v>0</v>
          </cell>
          <cell r="V95">
            <v>0</v>
          </cell>
          <cell r="W95">
            <v>7878029.8199999994</v>
          </cell>
          <cell r="X95">
            <v>0</v>
          </cell>
          <cell r="Z95">
            <v>10570144.451352509</v>
          </cell>
          <cell r="AA95">
            <v>16245348.669999998</v>
          </cell>
          <cell r="AB95">
            <v>-5675204.2186474893</v>
          </cell>
          <cell r="AD95">
            <v>44195527.960000008</v>
          </cell>
          <cell r="AE95">
            <v>5537123.3800000008</v>
          </cell>
          <cell r="AF95">
            <v>350393.66418112902</v>
          </cell>
          <cell r="AG95">
            <v>0</v>
          </cell>
          <cell r="AH95">
            <v>177046.69778011602</v>
          </cell>
          <cell r="AI95">
            <v>2286606.8600000003</v>
          </cell>
          <cell r="AK95">
            <v>11606010.228236118</v>
          </cell>
          <cell r="AL95">
            <v>8174123.9041811302</v>
          </cell>
          <cell r="AM95">
            <v>3431886.3240549881</v>
          </cell>
          <cell r="AO95">
            <v>22176154.679588627</v>
          </cell>
          <cell r="AP95">
            <v>24419472.574181128</v>
          </cell>
          <cell r="AQ95">
            <v>-2243317.8945925012</v>
          </cell>
          <cell r="AR95">
            <v>7921318.7854074985</v>
          </cell>
        </row>
        <row r="96">
          <cell r="B96" t="str">
            <v>200031310A</v>
          </cell>
          <cell r="F96" t="str">
            <v>Private</v>
          </cell>
          <cell r="G96" t="str">
            <v xml:space="preserve">SAINT FRANCIS HOSPITAL SOUTH </v>
          </cell>
          <cell r="H96" t="str">
            <v xml:space="preserve">10501 E 91ST S  </v>
          </cell>
          <cell r="I96" t="str">
            <v xml:space="preserve">TULSA          </v>
          </cell>
          <cell r="J96" t="str">
            <v>OK</v>
          </cell>
          <cell r="K96" t="str">
            <v>74133</v>
          </cell>
          <cell r="L96">
            <v>0.24360000000000001</v>
          </cell>
          <cell r="M96" t="str">
            <v>I</v>
          </cell>
          <cell r="N96">
            <v>3593</v>
          </cell>
          <cell r="O96">
            <v>3593</v>
          </cell>
          <cell r="P96">
            <v>13872694.77</v>
          </cell>
          <cell r="Q96">
            <v>3349453.29</v>
          </cell>
          <cell r="R96">
            <v>102513.32</v>
          </cell>
          <cell r="S96">
            <v>0</v>
          </cell>
          <cell r="T96">
            <v>112839.98382365085</v>
          </cell>
          <cell r="U96">
            <v>0</v>
          </cell>
          <cell r="V96">
            <v>0</v>
          </cell>
          <cell r="W96">
            <v>3069047.2</v>
          </cell>
          <cell r="X96">
            <v>0</v>
          </cell>
          <cell r="Z96">
            <v>3492228.4297956512</v>
          </cell>
          <cell r="AA96">
            <v>6521013.8100000005</v>
          </cell>
          <cell r="AB96">
            <v>-3028785.3802043493</v>
          </cell>
          <cell r="AD96">
            <v>16443618.560000001</v>
          </cell>
          <cell r="AE96">
            <v>1988629.83</v>
          </cell>
          <cell r="AF96">
            <v>66419.892333709926</v>
          </cell>
          <cell r="AG96">
            <v>0</v>
          </cell>
          <cell r="AH96">
            <v>67388.757684539101</v>
          </cell>
          <cell r="AI96">
            <v>847248.98</v>
          </cell>
          <cell r="AK96">
            <v>4073054.2389005395</v>
          </cell>
          <cell r="AL96">
            <v>2902298.7023337102</v>
          </cell>
          <cell r="AM96">
            <v>1170755.5365668293</v>
          </cell>
          <cell r="AO96">
            <v>7565282.6686961912</v>
          </cell>
          <cell r="AP96">
            <v>9423312.5123337097</v>
          </cell>
          <cell r="AQ96">
            <v>-1858029.8436375186</v>
          </cell>
          <cell r="AR96">
            <v>2058266.3363624816</v>
          </cell>
        </row>
        <row r="97">
          <cell r="B97" t="str">
            <v>100700450A</v>
          </cell>
          <cell r="F97" t="str">
            <v>Private</v>
          </cell>
          <cell r="G97" t="str">
            <v xml:space="preserve">SEILING MUNICIPAL HOSPITAL </v>
          </cell>
          <cell r="H97" t="str">
            <v xml:space="preserve">NE HWY 60  </v>
          </cell>
          <cell r="I97" t="str">
            <v xml:space="preserve">SEILING        </v>
          </cell>
          <cell r="J97" t="str">
            <v>OK</v>
          </cell>
          <cell r="K97" t="str">
            <v>73663</v>
          </cell>
          <cell r="L97">
            <v>0.68620000000000003</v>
          </cell>
          <cell r="M97" t="str">
            <v>I</v>
          </cell>
          <cell r="N97">
            <v>27</v>
          </cell>
          <cell r="O97">
            <v>27</v>
          </cell>
          <cell r="P97">
            <v>68435</v>
          </cell>
          <cell r="Q97">
            <v>15695.56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15387.5</v>
          </cell>
          <cell r="X97">
            <v>0</v>
          </cell>
          <cell r="Z97">
            <v>46960.097000000002</v>
          </cell>
          <cell r="AA97">
            <v>31083.059999999998</v>
          </cell>
          <cell r="AB97">
            <v>15877.037000000004</v>
          </cell>
          <cell r="AD97">
            <v>308403.40000000002</v>
          </cell>
          <cell r="AE97">
            <v>44465.319999999992</v>
          </cell>
          <cell r="AF97">
            <v>622.23262860709917</v>
          </cell>
          <cell r="AG97">
            <v>0</v>
          </cell>
          <cell r="AH97">
            <v>0</v>
          </cell>
          <cell r="AI97">
            <v>101734.5</v>
          </cell>
          <cell r="AK97">
            <v>211626.41308000003</v>
          </cell>
          <cell r="AL97">
            <v>146822.05262860708</v>
          </cell>
          <cell r="AM97">
            <v>64804.360451392946</v>
          </cell>
          <cell r="AO97">
            <v>258586.51008000004</v>
          </cell>
          <cell r="AP97">
            <v>177905.11262860708</v>
          </cell>
          <cell r="AQ97">
            <v>80681.397451392957</v>
          </cell>
          <cell r="AR97">
            <v>197803.39745139296</v>
          </cell>
        </row>
        <row r="98">
          <cell r="B98" t="str">
            <v>200196450C</v>
          </cell>
          <cell r="F98" t="str">
            <v>Private</v>
          </cell>
          <cell r="G98" t="str">
            <v xml:space="preserve">SEMINOLE HMA LLC </v>
          </cell>
          <cell r="H98" t="str">
            <v xml:space="preserve">2401 WRANGLER BLVD  </v>
          </cell>
          <cell r="I98" t="str">
            <v xml:space="preserve">SEMINOLE       </v>
          </cell>
          <cell r="J98" t="str">
            <v>OK</v>
          </cell>
          <cell r="K98" t="str">
            <v>74868</v>
          </cell>
          <cell r="L98">
            <v>0.2581</v>
          </cell>
          <cell r="M98" t="str">
            <v>I</v>
          </cell>
          <cell r="N98">
            <v>124</v>
          </cell>
          <cell r="O98">
            <v>124</v>
          </cell>
          <cell r="P98">
            <v>660803.04</v>
          </cell>
          <cell r="Q98">
            <v>212984.47</v>
          </cell>
          <cell r="R98">
            <v>0</v>
          </cell>
          <cell r="S98">
            <v>0</v>
          </cell>
          <cell r="T98">
            <v>7063.975049271975</v>
          </cell>
          <cell r="U98">
            <v>0</v>
          </cell>
          <cell r="V98">
            <v>0</v>
          </cell>
          <cell r="W98">
            <v>271738.78000000003</v>
          </cell>
          <cell r="X98">
            <v>0</v>
          </cell>
          <cell r="Z98">
            <v>177617.23967327198</v>
          </cell>
          <cell r="AA98">
            <v>484723.25</v>
          </cell>
          <cell r="AB98">
            <v>-307106.01032672799</v>
          </cell>
          <cell r="AD98">
            <v>9941434.8600000013</v>
          </cell>
          <cell r="AE98">
            <v>1334997.79</v>
          </cell>
          <cell r="AF98">
            <v>111276.44169434646</v>
          </cell>
          <cell r="AG98">
            <v>0</v>
          </cell>
          <cell r="AH98">
            <v>47857.578331356097</v>
          </cell>
          <cell r="AI98">
            <v>581794.54</v>
          </cell>
          <cell r="AK98">
            <v>2613741.9156973562</v>
          </cell>
          <cell r="AL98">
            <v>2028068.7716943466</v>
          </cell>
          <cell r="AM98">
            <v>585673.14400300966</v>
          </cell>
          <cell r="AO98">
            <v>2791359.155370628</v>
          </cell>
          <cell r="AP98">
            <v>2512792.0216943463</v>
          </cell>
          <cell r="AQ98">
            <v>278567.13367628166</v>
          </cell>
          <cell r="AR98">
            <v>1132100.4536762817</v>
          </cell>
        </row>
        <row r="99">
          <cell r="B99" t="str">
            <v>100697950B</v>
          </cell>
          <cell r="C99" t="str">
            <v>100697950H</v>
          </cell>
          <cell r="D99" t="str">
            <v>100697950I</v>
          </cell>
          <cell r="E99" t="str">
            <v>100697950L</v>
          </cell>
          <cell r="F99" t="str">
            <v>Private</v>
          </cell>
          <cell r="G99" t="str">
            <v xml:space="preserve">SOUTHWESTERN MEDICAL CENTER </v>
          </cell>
          <cell r="H99" t="str">
            <v xml:space="preserve">5602 SW LEE BLVD  </v>
          </cell>
          <cell r="I99" t="str">
            <v xml:space="preserve">LAWTON         </v>
          </cell>
          <cell r="J99" t="str">
            <v>OK</v>
          </cell>
          <cell r="K99" t="str">
            <v>73505</v>
          </cell>
          <cell r="L99">
            <v>0.1799</v>
          </cell>
          <cell r="M99" t="str">
            <v>I</v>
          </cell>
          <cell r="N99">
            <v>3805</v>
          </cell>
          <cell r="O99">
            <v>3805</v>
          </cell>
          <cell r="P99">
            <v>22389221.57</v>
          </cell>
          <cell r="Q99">
            <v>3284462.33</v>
          </cell>
          <cell r="R99">
            <v>471455.61</v>
          </cell>
          <cell r="S99">
            <v>0</v>
          </cell>
          <cell r="T99">
            <v>117031.46462313106</v>
          </cell>
          <cell r="U99">
            <v>0</v>
          </cell>
          <cell r="V99">
            <v>0</v>
          </cell>
          <cell r="W99">
            <v>6861410.0299999993</v>
          </cell>
          <cell r="X99">
            <v>0</v>
          </cell>
          <cell r="Z99">
            <v>4144852.4250661312</v>
          </cell>
          <cell r="AA99">
            <v>10617327.969999999</v>
          </cell>
          <cell r="AB99">
            <v>-6472475.5449338676</v>
          </cell>
          <cell r="AD99">
            <v>22112397.690000001</v>
          </cell>
          <cell r="AE99">
            <v>2034779.07</v>
          </cell>
          <cell r="AF99">
            <v>224743.00716893619</v>
          </cell>
          <cell r="AG99">
            <v>0</v>
          </cell>
          <cell r="AH99">
            <v>73610.249623955853</v>
          </cell>
          <cell r="AI99">
            <v>1330708.28</v>
          </cell>
          <cell r="AK99">
            <v>4051630.594054956</v>
          </cell>
          <cell r="AL99">
            <v>3590230.3571689362</v>
          </cell>
          <cell r="AM99">
            <v>461400.23688601982</v>
          </cell>
          <cell r="AO99">
            <v>8196483.0191210872</v>
          </cell>
          <cell r="AP99">
            <v>14207558.327168934</v>
          </cell>
          <cell r="AQ99">
            <v>-6011075.3080478469</v>
          </cell>
          <cell r="AR99">
            <v>2181043.0019521527</v>
          </cell>
        </row>
        <row r="100">
          <cell r="B100" t="str">
            <v>100697950M</v>
          </cell>
          <cell r="C100" t="str">
            <v>100697950F</v>
          </cell>
          <cell r="F100" t="str">
            <v>Private PRTF - Combined</v>
          </cell>
          <cell r="G100" t="str">
            <v xml:space="preserve">SOUTHWESTERN BEHAVIORAL HEALTH </v>
          </cell>
          <cell r="H100" t="str">
            <v xml:space="preserve">1602 SW 82ND STREET  </v>
          </cell>
          <cell r="I100" t="str">
            <v xml:space="preserve">LAWTON         </v>
          </cell>
          <cell r="J100" t="str">
            <v>OK</v>
          </cell>
          <cell r="K100" t="str">
            <v>73505</v>
          </cell>
          <cell r="L100">
            <v>0.55665283032900403</v>
          </cell>
          <cell r="M100" t="str">
            <v>I</v>
          </cell>
          <cell r="N100">
            <v>10479</v>
          </cell>
          <cell r="O100">
            <v>10479</v>
          </cell>
          <cell r="P100">
            <v>17524678.719999999</v>
          </cell>
          <cell r="Q100">
            <v>3061654.3099999996</v>
          </cell>
          <cell r="R100">
            <v>24040.68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Z100">
            <v>9755162.0100944676</v>
          </cell>
          <cell r="AA100">
            <v>3085694.9899999998</v>
          </cell>
          <cell r="AB100">
            <v>6669467.0200944673</v>
          </cell>
          <cell r="AD100">
            <v>8586</v>
          </cell>
          <cell r="AE100">
            <v>315.61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4779.4212012048283</v>
          </cell>
          <cell r="AL100">
            <v>315.61</v>
          </cell>
          <cell r="AM100">
            <v>4463.8112012048286</v>
          </cell>
          <cell r="AO100">
            <v>9759941.4312956724</v>
          </cell>
          <cell r="AP100">
            <v>3086010.5999999996</v>
          </cell>
          <cell r="AQ100">
            <v>6673930.8312956728</v>
          </cell>
          <cell r="AR100">
            <v>6673930.8312956728</v>
          </cell>
        </row>
        <row r="101">
          <cell r="B101" t="str">
            <v>100699540A</v>
          </cell>
          <cell r="C101" t="str">
            <v>100699540T</v>
          </cell>
          <cell r="D101" t="str">
            <v>100699540U</v>
          </cell>
          <cell r="F101" t="str">
            <v>Private</v>
          </cell>
          <cell r="G101" t="str">
            <v xml:space="preserve">ST ANTHONY HSP </v>
          </cell>
          <cell r="H101" t="str">
            <v xml:space="preserve">1000 N LEE AVE  </v>
          </cell>
          <cell r="I101" t="str">
            <v xml:space="preserve">OKLAHOMA CITY  </v>
          </cell>
          <cell r="J101" t="str">
            <v>OK</v>
          </cell>
          <cell r="K101" t="str">
            <v>73102</v>
          </cell>
          <cell r="L101">
            <v>0.2107</v>
          </cell>
          <cell r="M101" t="str">
            <v>I</v>
          </cell>
          <cell r="N101">
            <v>19376</v>
          </cell>
          <cell r="O101">
            <v>19281</v>
          </cell>
          <cell r="P101">
            <v>121262700.80999999</v>
          </cell>
          <cell r="Q101">
            <v>17442381.810000002</v>
          </cell>
          <cell r="R101">
            <v>745196.14</v>
          </cell>
          <cell r="S101">
            <v>0</v>
          </cell>
          <cell r="T101">
            <v>591772.08075578301</v>
          </cell>
          <cell r="U101">
            <v>514314</v>
          </cell>
          <cell r="V101">
            <v>0</v>
          </cell>
          <cell r="W101">
            <v>28948144.960000001</v>
          </cell>
          <cell r="X101">
            <v>0</v>
          </cell>
          <cell r="Z101">
            <v>26141823.141422778</v>
          </cell>
          <cell r="AA101">
            <v>47650036.910000004</v>
          </cell>
          <cell r="AB101">
            <v>-21508213.768577226</v>
          </cell>
          <cell r="AD101">
            <v>130397765.14</v>
          </cell>
          <cell r="AE101">
            <v>11860362.6</v>
          </cell>
          <cell r="AF101">
            <v>1051717.798492569</v>
          </cell>
          <cell r="AG101">
            <v>0</v>
          </cell>
          <cell r="AH101">
            <v>425832.84368456714</v>
          </cell>
          <cell r="AI101">
            <v>5190071.37</v>
          </cell>
          <cell r="AK101">
            <v>27900641.958682567</v>
          </cell>
          <cell r="AL101">
            <v>18102151.768492568</v>
          </cell>
          <cell r="AM101">
            <v>9798490.1901899986</v>
          </cell>
          <cell r="AO101">
            <v>54042465.100105345</v>
          </cell>
          <cell r="AP101">
            <v>65752188.678492576</v>
          </cell>
          <cell r="AQ101">
            <v>-11709723.578387231</v>
          </cell>
          <cell r="AR101">
            <v>22428492.751612771</v>
          </cell>
        </row>
        <row r="102">
          <cell r="B102" t="str">
            <v>100699540L</v>
          </cell>
          <cell r="C102" t="str">
            <v>100699540P</v>
          </cell>
          <cell r="F102" t="str">
            <v>Private PRTF - Combined</v>
          </cell>
          <cell r="G102" t="str">
            <v xml:space="preserve">POSITIVE OUTCOMES RTC </v>
          </cell>
          <cell r="H102" t="str">
            <v xml:space="preserve">2129 SW 59TH ST  </v>
          </cell>
          <cell r="I102" t="str">
            <v xml:space="preserve">OKLAHOMA CITY  </v>
          </cell>
          <cell r="J102" t="str">
            <v>OK</v>
          </cell>
          <cell r="K102" t="str">
            <v>73119</v>
          </cell>
          <cell r="L102">
            <v>0.56803310861824696</v>
          </cell>
          <cell r="M102" t="str">
            <v>I</v>
          </cell>
          <cell r="N102">
            <v>8798</v>
          </cell>
          <cell r="O102">
            <v>8797</v>
          </cell>
          <cell r="P102">
            <v>10996583.98</v>
          </cell>
          <cell r="Q102">
            <v>2578898.9699999997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Z102">
            <v>6246423.7823410146</v>
          </cell>
          <cell r="AA102">
            <v>2578898.9699999997</v>
          </cell>
          <cell r="AB102">
            <v>3667524.8123410149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O102">
            <v>6246423.7823410146</v>
          </cell>
          <cell r="AP102">
            <v>2578898.9699999997</v>
          </cell>
          <cell r="AQ102">
            <v>3667524.8123410149</v>
          </cell>
          <cell r="AR102">
            <v>3667524.8123410149</v>
          </cell>
        </row>
        <row r="103">
          <cell r="B103" t="str">
            <v>100699540J</v>
          </cell>
          <cell r="C103" t="str">
            <v>100699540H</v>
          </cell>
          <cell r="F103" t="str">
            <v>Private PRTF - Combined</v>
          </cell>
          <cell r="G103" t="str">
            <v xml:space="preserve">ST ANTHONY HOSPITAL RTC </v>
          </cell>
          <cell r="H103" t="str">
            <v xml:space="preserve">1000 N LEE  </v>
          </cell>
          <cell r="I103" t="str">
            <v xml:space="preserve">OKLAHOMA CITY  </v>
          </cell>
          <cell r="J103" t="str">
            <v>OK</v>
          </cell>
          <cell r="K103" t="str">
            <v>73102</v>
          </cell>
          <cell r="L103">
            <v>0.56803310861824696</v>
          </cell>
          <cell r="M103" t="str">
            <v>I</v>
          </cell>
          <cell r="N103">
            <v>20955</v>
          </cell>
          <cell r="O103">
            <v>20955</v>
          </cell>
          <cell r="P103">
            <v>29345055.689999998</v>
          </cell>
          <cell r="Q103">
            <v>6123256.7599999998</v>
          </cell>
          <cell r="R103">
            <v>27693.25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Z103">
            <v>16668963.206166275</v>
          </cell>
          <cell r="AA103">
            <v>6150950.0099999998</v>
          </cell>
          <cell r="AB103">
            <v>10518013.196166275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L103">
            <v>0</v>
          </cell>
          <cell r="AM103">
            <v>0</v>
          </cell>
          <cell r="AO103">
            <v>16668963.206166275</v>
          </cell>
          <cell r="AP103">
            <v>6150950.0099999998</v>
          </cell>
          <cell r="AQ103">
            <v>10518013.196166275</v>
          </cell>
          <cell r="AR103">
            <v>10518013.196166275</v>
          </cell>
        </row>
        <row r="104">
          <cell r="B104" t="str">
            <v>100699540K</v>
          </cell>
          <cell r="C104" t="str">
            <v>100699540I</v>
          </cell>
          <cell r="F104" t="str">
            <v>Private PRTF - Combined</v>
          </cell>
          <cell r="G104" t="str">
            <v xml:space="preserve">ST ANTHONY HOSPITAL </v>
          </cell>
          <cell r="H104" t="str">
            <v xml:space="preserve">1000 N LEE  </v>
          </cell>
          <cell r="I104" t="str">
            <v xml:space="preserve">OKLAHOMA CITY  </v>
          </cell>
          <cell r="J104" t="str">
            <v>OK</v>
          </cell>
          <cell r="K104" t="str">
            <v>73102</v>
          </cell>
          <cell r="L104">
            <v>0.56803310861824696</v>
          </cell>
          <cell r="M104" t="str">
            <v>I</v>
          </cell>
          <cell r="N104">
            <v>8731</v>
          </cell>
          <cell r="O104">
            <v>8731</v>
          </cell>
          <cell r="P104">
            <v>13186448.059999999</v>
          </cell>
          <cell r="Q104">
            <v>2560421.7000000002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7490339.0831548516</v>
          </cell>
          <cell r="AA104">
            <v>2560421.7000000002</v>
          </cell>
          <cell r="AB104">
            <v>4929917.3831548514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AM104">
            <v>0</v>
          </cell>
          <cell r="AO104">
            <v>7490339.0831548516</v>
          </cell>
          <cell r="AP104">
            <v>2560421.7000000002</v>
          </cell>
          <cell r="AQ104">
            <v>4929917.3831548514</v>
          </cell>
          <cell r="AR104">
            <v>4929917.3831548514</v>
          </cell>
        </row>
        <row r="105">
          <cell r="B105" t="str">
            <v>100740840B</v>
          </cell>
          <cell r="F105" t="str">
            <v>Private</v>
          </cell>
          <cell r="G105" t="str">
            <v xml:space="preserve">ST ANTHONY SHAWNEE HOSPITAL </v>
          </cell>
          <cell r="H105" t="str">
            <v xml:space="preserve">1102 W MACARTHUR  </v>
          </cell>
          <cell r="I105" t="str">
            <v xml:space="preserve">SHAWNEE        </v>
          </cell>
          <cell r="J105" t="str">
            <v>OK</v>
          </cell>
          <cell r="K105" t="str">
            <v>74804</v>
          </cell>
          <cell r="L105">
            <v>0.27089999999999997</v>
          </cell>
          <cell r="M105" t="str">
            <v>I</v>
          </cell>
          <cell r="N105">
            <v>3344</v>
          </cell>
          <cell r="O105">
            <v>3343</v>
          </cell>
          <cell r="P105">
            <v>10523677.439999999</v>
          </cell>
          <cell r="Q105">
            <v>2996266.96</v>
          </cell>
          <cell r="R105">
            <v>376173.45</v>
          </cell>
          <cell r="S105">
            <v>0</v>
          </cell>
          <cell r="T105">
            <v>110990.31243305981</v>
          </cell>
          <cell r="U105">
            <v>0</v>
          </cell>
          <cell r="V105">
            <v>0</v>
          </cell>
          <cell r="W105">
            <v>3218565.04</v>
          </cell>
          <cell r="X105">
            <v>0</v>
          </cell>
          <cell r="Z105">
            <v>2961854.5309290593</v>
          </cell>
          <cell r="AA105">
            <v>6591005.4500000002</v>
          </cell>
          <cell r="AB105">
            <v>-3629150.9190709409</v>
          </cell>
          <cell r="AD105">
            <v>25973345.120000001</v>
          </cell>
          <cell r="AE105">
            <v>3973939.81</v>
          </cell>
          <cell r="AF105">
            <v>473400.08428417728</v>
          </cell>
          <cell r="AG105">
            <v>0</v>
          </cell>
          <cell r="AH105">
            <v>143245.82876095184</v>
          </cell>
          <cell r="AI105">
            <v>1966627.7000000002</v>
          </cell>
          <cell r="AK105">
            <v>7179425.0217689518</v>
          </cell>
          <cell r="AL105">
            <v>6413967.5942841778</v>
          </cell>
          <cell r="AM105">
            <v>765457.42748477403</v>
          </cell>
          <cell r="AO105">
            <v>10141279.552698011</v>
          </cell>
          <cell r="AP105">
            <v>13004973.044284178</v>
          </cell>
          <cell r="AQ105">
            <v>-2863693.4915861674</v>
          </cell>
          <cell r="AR105">
            <v>2321499.2484138329</v>
          </cell>
        </row>
        <row r="106">
          <cell r="B106" t="str">
            <v>200310990A</v>
          </cell>
          <cell r="F106" t="str">
            <v>Private</v>
          </cell>
          <cell r="G106" t="str">
            <v xml:space="preserve">ST JOHN BROKEN ARROW, INC </v>
          </cell>
          <cell r="H106" t="str">
            <v xml:space="preserve">1000 W BOISE CIRCLE  </v>
          </cell>
          <cell r="I106" t="str">
            <v xml:space="preserve">BROKEN ARROW   </v>
          </cell>
          <cell r="J106" t="str">
            <v>OK</v>
          </cell>
          <cell r="K106" t="str">
            <v>74012</v>
          </cell>
          <cell r="L106">
            <v>0.24299999999999999</v>
          </cell>
          <cell r="M106" t="str">
            <v>I</v>
          </cell>
          <cell r="N106">
            <v>194</v>
          </cell>
          <cell r="O106">
            <v>194</v>
          </cell>
          <cell r="P106">
            <v>2087115.15</v>
          </cell>
          <cell r="Q106">
            <v>443208.94</v>
          </cell>
          <cell r="R106">
            <v>33646.870000000003</v>
          </cell>
          <cell r="S106">
            <v>0</v>
          </cell>
          <cell r="T106">
            <v>15746.909521697271</v>
          </cell>
          <cell r="U106">
            <v>0</v>
          </cell>
          <cell r="V106">
            <v>0</v>
          </cell>
          <cell r="W106">
            <v>418572.32</v>
          </cell>
          <cell r="X106">
            <v>0</v>
          </cell>
          <cell r="Z106">
            <v>522915.89097169723</v>
          </cell>
          <cell r="AA106">
            <v>895428.13</v>
          </cell>
          <cell r="AB106">
            <v>-372512.23902830278</v>
          </cell>
          <cell r="AD106">
            <v>19211219.799999997</v>
          </cell>
          <cell r="AE106">
            <v>2124437.9700000002</v>
          </cell>
          <cell r="AF106">
            <v>221209.45514622278</v>
          </cell>
          <cell r="AG106">
            <v>0</v>
          </cell>
          <cell r="AH106">
            <v>76942.354348983587</v>
          </cell>
          <cell r="AI106">
            <v>977987.96</v>
          </cell>
          <cell r="AK106">
            <v>4745268.7657489823</v>
          </cell>
          <cell r="AL106">
            <v>3323635.385146223</v>
          </cell>
          <cell r="AM106">
            <v>1421633.3806027593</v>
          </cell>
          <cell r="AO106">
            <v>5268184.6567206793</v>
          </cell>
          <cell r="AP106">
            <v>4219063.5151462229</v>
          </cell>
          <cell r="AQ106">
            <v>1049121.1415744564</v>
          </cell>
          <cell r="AR106">
            <v>2445681.4215744566</v>
          </cell>
        </row>
        <row r="107">
          <cell r="B107" t="str">
            <v>100699400A</v>
          </cell>
          <cell r="F107" t="str">
            <v>Private</v>
          </cell>
          <cell r="G107" t="str">
            <v xml:space="preserve">ST JOHN MED CTR </v>
          </cell>
          <cell r="H107" t="str">
            <v xml:space="preserve">1923 S UTICA AVENUE  </v>
          </cell>
          <cell r="I107" t="str">
            <v xml:space="preserve">TULSA          </v>
          </cell>
          <cell r="J107" t="str">
            <v>OK</v>
          </cell>
          <cell r="K107" t="str">
            <v>74104</v>
          </cell>
          <cell r="L107">
            <v>0.26700000000000002</v>
          </cell>
          <cell r="M107" t="str">
            <v>I</v>
          </cell>
          <cell r="N107">
            <v>24673</v>
          </cell>
          <cell r="O107">
            <v>24434</v>
          </cell>
          <cell r="P107">
            <v>134386733.86000001</v>
          </cell>
          <cell r="Q107">
            <v>27020186.690000001</v>
          </cell>
          <cell r="R107">
            <v>2953680.62</v>
          </cell>
          <cell r="S107">
            <v>3526.98</v>
          </cell>
          <cell r="T107">
            <v>984807.33606064657</v>
          </cell>
          <cell r="U107">
            <v>611393</v>
          </cell>
          <cell r="V107">
            <v>0</v>
          </cell>
          <cell r="W107">
            <v>25561113.09</v>
          </cell>
          <cell r="X107">
            <v>18769.77</v>
          </cell>
          <cell r="Z107">
            <v>36869592.256680645</v>
          </cell>
          <cell r="AA107">
            <v>56168670.150000006</v>
          </cell>
          <cell r="AB107">
            <v>-19299077.893319361</v>
          </cell>
          <cell r="AD107">
            <v>52780655.669999994</v>
          </cell>
          <cell r="AE107">
            <v>6208578.0600000005</v>
          </cell>
          <cell r="AF107">
            <v>593959.204179283</v>
          </cell>
          <cell r="AG107">
            <v>0</v>
          </cell>
          <cell r="AH107">
            <v>223622.1603093415</v>
          </cell>
          <cell r="AI107">
            <v>2923872.7300000004</v>
          </cell>
          <cell r="AK107">
            <v>14316057.22419934</v>
          </cell>
          <cell r="AL107">
            <v>9726409.9941792842</v>
          </cell>
          <cell r="AM107">
            <v>4589647.2300200555</v>
          </cell>
          <cell r="AO107">
            <v>51185649.480879985</v>
          </cell>
          <cell r="AP107">
            <v>65895080.144179292</v>
          </cell>
          <cell r="AQ107">
            <v>-14709430.663299307</v>
          </cell>
          <cell r="AR107">
            <v>13775555.156700693</v>
          </cell>
        </row>
        <row r="108">
          <cell r="B108" t="str">
            <v>200106410A</v>
          </cell>
          <cell r="F108" t="str">
            <v>Private</v>
          </cell>
          <cell r="G108" t="str">
            <v xml:space="preserve">ST JOHN OWASSO </v>
          </cell>
          <cell r="H108" t="str">
            <v xml:space="preserve">12451 E 100TH ST NORTH  </v>
          </cell>
          <cell r="I108" t="str">
            <v xml:space="preserve">OWASSO         </v>
          </cell>
          <cell r="J108" t="str">
            <v>OK</v>
          </cell>
          <cell r="K108" t="str">
            <v>74055</v>
          </cell>
          <cell r="L108">
            <v>0.24660000000000001</v>
          </cell>
          <cell r="M108" t="str">
            <v>I</v>
          </cell>
          <cell r="N108">
            <v>1077</v>
          </cell>
          <cell r="O108">
            <v>1076</v>
          </cell>
          <cell r="P108">
            <v>5056462.26</v>
          </cell>
          <cell r="Q108">
            <v>924767.94</v>
          </cell>
          <cell r="R108">
            <v>268927.83</v>
          </cell>
          <cell r="S108">
            <v>0</v>
          </cell>
          <cell r="T108">
            <v>39332.027784655009</v>
          </cell>
          <cell r="U108">
            <v>0</v>
          </cell>
          <cell r="V108">
            <v>0</v>
          </cell>
          <cell r="W108">
            <v>960527.24</v>
          </cell>
          <cell r="X108">
            <v>0</v>
          </cell>
          <cell r="Z108">
            <v>1286255.6211006551</v>
          </cell>
          <cell r="AA108">
            <v>2154223.0099999998</v>
          </cell>
          <cell r="AB108">
            <v>-867967.38889934472</v>
          </cell>
          <cell r="AD108">
            <v>11632669.219999999</v>
          </cell>
          <cell r="AE108">
            <v>1354856.6099999999</v>
          </cell>
          <cell r="AF108">
            <v>304223.13614309439</v>
          </cell>
          <cell r="AG108">
            <v>0</v>
          </cell>
          <cell r="AH108">
            <v>54382.448347237347</v>
          </cell>
          <cell r="AI108">
            <v>682928.25</v>
          </cell>
          <cell r="AK108">
            <v>2922998.6779992371</v>
          </cell>
          <cell r="AL108">
            <v>2342007.9961430943</v>
          </cell>
          <cell r="AM108">
            <v>580990.68185614282</v>
          </cell>
          <cell r="AO108">
            <v>4209254.2990998924</v>
          </cell>
          <cell r="AP108">
            <v>4496231.006143094</v>
          </cell>
          <cell r="AQ108">
            <v>-286976.70704320166</v>
          </cell>
          <cell r="AR108">
            <v>1356478.7829567983</v>
          </cell>
        </row>
        <row r="109">
          <cell r="B109" t="str">
            <v>100699550A</v>
          </cell>
          <cell r="F109" t="str">
            <v>Private</v>
          </cell>
          <cell r="G109" t="str">
            <v xml:space="preserve">ST JOHN SAPULPA INC </v>
          </cell>
          <cell r="H109" t="str">
            <v xml:space="preserve">1004 E BRYAN  </v>
          </cell>
          <cell r="I109" t="str">
            <v xml:space="preserve">SAPULPA        </v>
          </cell>
          <cell r="J109" t="str">
            <v>OK</v>
          </cell>
          <cell r="K109" t="str">
            <v>74066</v>
          </cell>
          <cell r="L109">
            <v>0.3291</v>
          </cell>
          <cell r="M109" t="str">
            <v>I</v>
          </cell>
          <cell r="N109">
            <v>41</v>
          </cell>
          <cell r="O109">
            <v>41</v>
          </cell>
          <cell r="P109">
            <v>300641.01</v>
          </cell>
          <cell r="Q109">
            <v>84113.87</v>
          </cell>
          <cell r="R109">
            <v>5235.57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1948</v>
          </cell>
          <cell r="X109">
            <v>0</v>
          </cell>
          <cell r="Z109">
            <v>98940.956391</v>
          </cell>
          <cell r="AA109">
            <v>91297.44</v>
          </cell>
          <cell r="AB109">
            <v>7643.5163909999974</v>
          </cell>
          <cell r="AD109">
            <v>13114731.25</v>
          </cell>
          <cell r="AE109">
            <v>1542130.55</v>
          </cell>
          <cell r="AF109">
            <v>139479.9261161194</v>
          </cell>
          <cell r="AG109">
            <v>0</v>
          </cell>
          <cell r="AH109">
            <v>0</v>
          </cell>
          <cell r="AI109">
            <v>1405562</v>
          </cell>
          <cell r="AK109">
            <v>4316058.0543750003</v>
          </cell>
          <cell r="AL109">
            <v>3087172.4761161194</v>
          </cell>
          <cell r="AM109">
            <v>1228885.5782588809</v>
          </cell>
          <cell r="AO109">
            <v>4414999.0107660005</v>
          </cell>
          <cell r="AP109">
            <v>3178469.9161161194</v>
          </cell>
          <cell r="AQ109">
            <v>1236529.0946498811</v>
          </cell>
          <cell r="AR109">
            <v>2644039.0946498811</v>
          </cell>
        </row>
        <row r="110">
          <cell r="B110" t="str">
            <v>100690020A</v>
          </cell>
          <cell r="C110" t="str">
            <v>100690020C</v>
          </cell>
          <cell r="F110" t="str">
            <v>Private</v>
          </cell>
          <cell r="G110" t="str">
            <v xml:space="preserve">ST MARY'S REGIONAL CTR </v>
          </cell>
          <cell r="H110" t="str">
            <v xml:space="preserve">305 S 5TH STREET  </v>
          </cell>
          <cell r="I110" t="str">
            <v xml:space="preserve">ENID           </v>
          </cell>
          <cell r="J110" t="str">
            <v>OK</v>
          </cell>
          <cell r="K110" t="str">
            <v>73701</v>
          </cell>
          <cell r="L110">
            <v>0.1734</v>
          </cell>
          <cell r="M110" t="str">
            <v>I</v>
          </cell>
          <cell r="N110">
            <v>2402</v>
          </cell>
          <cell r="O110">
            <v>2402</v>
          </cell>
          <cell r="P110">
            <v>17580528.68</v>
          </cell>
          <cell r="Q110">
            <v>2037888.11</v>
          </cell>
          <cell r="R110">
            <v>112040.37</v>
          </cell>
          <cell r="S110">
            <v>0</v>
          </cell>
          <cell r="T110">
            <v>68809.270872708526</v>
          </cell>
          <cell r="U110">
            <v>0</v>
          </cell>
          <cell r="V110">
            <v>0</v>
          </cell>
          <cell r="W110">
            <v>1894283.56</v>
          </cell>
          <cell r="X110">
            <v>0</v>
          </cell>
          <cell r="Z110">
            <v>3117272.9439847083</v>
          </cell>
          <cell r="AA110">
            <v>4044212.04</v>
          </cell>
          <cell r="AB110">
            <v>-926939.09601529175</v>
          </cell>
          <cell r="AD110">
            <v>19154845.540000003</v>
          </cell>
          <cell r="AE110">
            <v>1681707.21</v>
          </cell>
          <cell r="AF110">
            <v>87253.795988792117</v>
          </cell>
          <cell r="AG110">
            <v>0</v>
          </cell>
          <cell r="AH110">
            <v>57800.899871146721</v>
          </cell>
          <cell r="AI110">
            <v>606953.22</v>
          </cell>
          <cell r="AK110">
            <v>3379251.1165071474</v>
          </cell>
          <cell r="AL110">
            <v>2375914.2259887923</v>
          </cell>
          <cell r="AM110">
            <v>1003336.8905183552</v>
          </cell>
          <cell r="AO110">
            <v>6496524.0604918562</v>
          </cell>
          <cell r="AP110">
            <v>6420126.2659887923</v>
          </cell>
          <cell r="AQ110">
            <v>76397.794503063895</v>
          </cell>
          <cell r="AR110">
            <v>2577634.5745030642</v>
          </cell>
        </row>
        <row r="111">
          <cell r="B111" t="str">
            <v>200125010B</v>
          </cell>
          <cell r="F111" t="str">
            <v>Private</v>
          </cell>
          <cell r="G111" t="str">
            <v xml:space="preserve">STROUD REGIONAL MEDICAL CENTER </v>
          </cell>
          <cell r="H111" t="str">
            <v xml:space="preserve">2308 W HIGHWAY 66  </v>
          </cell>
          <cell r="I111" t="str">
            <v xml:space="preserve">STROUD         </v>
          </cell>
          <cell r="J111" t="str">
            <v>OK</v>
          </cell>
          <cell r="K111" t="str">
            <v>74079</v>
          </cell>
          <cell r="L111">
            <v>1.4659</v>
          </cell>
          <cell r="M111" t="str">
            <v>I</v>
          </cell>
          <cell r="N111">
            <v>18</v>
          </cell>
          <cell r="O111">
            <v>18</v>
          </cell>
          <cell r="P111">
            <v>84938.95</v>
          </cell>
          <cell r="Q111">
            <v>37171.89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72794.5</v>
          </cell>
          <cell r="X111">
            <v>0</v>
          </cell>
          <cell r="Z111">
            <v>124512.006805</v>
          </cell>
          <cell r="AA111">
            <v>109966.39</v>
          </cell>
          <cell r="AB111">
            <v>14545.616804999998</v>
          </cell>
          <cell r="AD111">
            <v>1426702.88</v>
          </cell>
          <cell r="AE111">
            <v>212767.33</v>
          </cell>
          <cell r="AF111">
            <v>13035.253300536257</v>
          </cell>
          <cell r="AG111">
            <v>0</v>
          </cell>
          <cell r="AH111">
            <v>0</v>
          </cell>
          <cell r="AI111">
            <v>1733426.5</v>
          </cell>
          <cell r="AK111">
            <v>2091403.7517919999</v>
          </cell>
          <cell r="AL111">
            <v>1959229.0833005363</v>
          </cell>
          <cell r="AM111">
            <v>132174.66849146364</v>
          </cell>
          <cell r="AO111">
            <v>2215915.758597</v>
          </cell>
          <cell r="AP111">
            <v>2069195.4733005362</v>
          </cell>
          <cell r="AQ111">
            <v>146720.28529646387</v>
          </cell>
          <cell r="AR111">
            <v>1952941.2852964639</v>
          </cell>
        </row>
        <row r="112">
          <cell r="B112" t="str">
            <v>200292720A</v>
          </cell>
          <cell r="F112" t="str">
            <v>Private</v>
          </cell>
          <cell r="G112" t="str">
            <v xml:space="preserve">SUMMIT MEDICAL CENTER, LLC </v>
          </cell>
          <cell r="H112" t="str">
            <v xml:space="preserve">1800 S RENAISSANCE BLVD  </v>
          </cell>
          <cell r="I112" t="str">
            <v xml:space="preserve">EDMOND         </v>
          </cell>
          <cell r="J112" t="str">
            <v>OK</v>
          </cell>
          <cell r="K112" t="str">
            <v>73013</v>
          </cell>
          <cell r="L112">
            <v>0.11899999999999999</v>
          </cell>
          <cell r="M112" t="str">
            <v>I</v>
          </cell>
          <cell r="N112">
            <v>25</v>
          </cell>
          <cell r="O112">
            <v>25</v>
          </cell>
          <cell r="P112">
            <v>466966.89</v>
          </cell>
          <cell r="Q112">
            <v>69716.740000000005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Z112">
            <v>55569.059909999996</v>
          </cell>
          <cell r="AA112">
            <v>69716.740000000005</v>
          </cell>
          <cell r="AB112">
            <v>-14147.680090000009</v>
          </cell>
          <cell r="AD112">
            <v>75963273.74000001</v>
          </cell>
          <cell r="AE112">
            <v>5226792.6900000004</v>
          </cell>
          <cell r="AF112">
            <v>707096.82129497314</v>
          </cell>
          <cell r="AG112">
            <v>0</v>
          </cell>
          <cell r="AH112">
            <v>0</v>
          </cell>
          <cell r="AI112">
            <v>0</v>
          </cell>
          <cell r="AK112">
            <v>9039629.5750600006</v>
          </cell>
          <cell r="AL112">
            <v>5933889.511294974</v>
          </cell>
          <cell r="AM112">
            <v>3105740.0637650266</v>
          </cell>
          <cell r="AO112">
            <v>9095198.63497</v>
          </cell>
          <cell r="AP112">
            <v>6003606.2512949742</v>
          </cell>
          <cell r="AQ112">
            <v>3091592.3836750258</v>
          </cell>
          <cell r="AR112">
            <v>3091592.3836750258</v>
          </cell>
        </row>
        <row r="113">
          <cell r="B113" t="str">
            <v>200125200B</v>
          </cell>
          <cell r="F113" t="str">
            <v>Private</v>
          </cell>
          <cell r="G113" t="str">
            <v xml:space="preserve">THE PHYSICIANS HOSPITAL IN ANADARKO </v>
          </cell>
          <cell r="H113" t="str">
            <v xml:space="preserve">1002 E CENTRAL BLVD  </v>
          </cell>
          <cell r="I113" t="str">
            <v xml:space="preserve">ANADARKO       </v>
          </cell>
          <cell r="J113" t="str">
            <v>OK</v>
          </cell>
          <cell r="K113" t="str">
            <v>73005</v>
          </cell>
          <cell r="L113">
            <v>1.1997</v>
          </cell>
          <cell r="M113" t="str">
            <v>I</v>
          </cell>
          <cell r="N113">
            <v>165</v>
          </cell>
          <cell r="O113">
            <v>165</v>
          </cell>
          <cell r="P113">
            <v>592605.9</v>
          </cell>
          <cell r="Q113">
            <v>231827.35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322038.5</v>
          </cell>
          <cell r="X113">
            <v>0</v>
          </cell>
          <cell r="Z113">
            <v>710949.29823000007</v>
          </cell>
          <cell r="AA113">
            <v>553865.85</v>
          </cell>
          <cell r="AB113">
            <v>157083.4482300001</v>
          </cell>
          <cell r="AD113">
            <v>3736866.88</v>
          </cell>
          <cell r="AE113">
            <v>480979.16</v>
          </cell>
          <cell r="AF113">
            <v>49093.060493067824</v>
          </cell>
          <cell r="AG113">
            <v>0</v>
          </cell>
          <cell r="AH113">
            <v>0</v>
          </cell>
          <cell r="AI113">
            <v>2892265</v>
          </cell>
          <cell r="AK113">
            <v>4483119.195936</v>
          </cell>
          <cell r="AL113">
            <v>3422337.220493068</v>
          </cell>
          <cell r="AM113">
            <v>1060781.975442932</v>
          </cell>
          <cell r="AO113">
            <v>5194068.4941659998</v>
          </cell>
          <cell r="AP113">
            <v>3976203.0704930681</v>
          </cell>
          <cell r="AQ113">
            <v>1217865.4236729317</v>
          </cell>
          <cell r="AR113">
            <v>4432168.9236729313</v>
          </cell>
        </row>
        <row r="114">
          <cell r="B114" t="str">
            <v>200019120A</v>
          </cell>
          <cell r="F114" t="str">
            <v>Private</v>
          </cell>
          <cell r="G114" t="str">
            <v xml:space="preserve">WOODWARD HEALTH SYSTEM LLC </v>
          </cell>
          <cell r="H114" t="str">
            <v xml:space="preserve">900 17TH ST  </v>
          </cell>
          <cell r="I114" t="str">
            <v xml:space="preserve">WOODWARD       </v>
          </cell>
          <cell r="J114" t="str">
            <v>OK</v>
          </cell>
          <cell r="K114" t="str">
            <v>73801</v>
          </cell>
          <cell r="L114">
            <v>0.18229999999999999</v>
          </cell>
          <cell r="M114" t="str">
            <v>I</v>
          </cell>
          <cell r="N114">
            <v>904</v>
          </cell>
          <cell r="O114">
            <v>904</v>
          </cell>
          <cell r="P114">
            <v>6255412.7599999998</v>
          </cell>
          <cell r="Q114">
            <v>896614.33</v>
          </cell>
          <cell r="R114">
            <v>170951.06</v>
          </cell>
          <cell r="S114">
            <v>0</v>
          </cell>
          <cell r="T114">
            <v>34864.705830540181</v>
          </cell>
          <cell r="U114">
            <v>0</v>
          </cell>
          <cell r="V114">
            <v>0</v>
          </cell>
          <cell r="W114">
            <v>1201487.6600000001</v>
          </cell>
          <cell r="X114">
            <v>0</v>
          </cell>
          <cell r="Z114">
            <v>1175226.4519785403</v>
          </cell>
          <cell r="AA114">
            <v>2269053.0499999998</v>
          </cell>
          <cell r="AB114">
            <v>-1093826.5980214595</v>
          </cell>
          <cell r="AD114">
            <v>13868849.92</v>
          </cell>
          <cell r="AE114">
            <v>991308.89</v>
          </cell>
          <cell r="AF114">
            <v>355151.05386566708</v>
          </cell>
          <cell r="AG114">
            <v>0</v>
          </cell>
          <cell r="AH114">
            <v>43583.688623933274</v>
          </cell>
          <cell r="AI114">
            <v>691351.78</v>
          </cell>
          <cell r="AK114">
            <v>2571875.0290399329</v>
          </cell>
          <cell r="AL114">
            <v>2037811.7238656671</v>
          </cell>
          <cell r="AM114">
            <v>534063.30517426576</v>
          </cell>
          <cell r="AO114">
            <v>3747101.4810184734</v>
          </cell>
          <cell r="AP114">
            <v>4306864.7738656672</v>
          </cell>
          <cell r="AQ114">
            <v>-559763.29284719378</v>
          </cell>
          <cell r="AR114">
            <v>1333076.1471528064</v>
          </cell>
        </row>
        <row r="115">
          <cell r="B115" t="str">
            <v>200702430B</v>
          </cell>
          <cell r="C115" t="str">
            <v>200702430C</v>
          </cell>
          <cell r="F115" t="str">
            <v xml:space="preserve">Private </v>
          </cell>
          <cell r="G115" t="str">
            <v xml:space="preserve">SAINT FRANCIS HOSPITAL VINITA </v>
          </cell>
          <cell r="H115" t="str">
            <v xml:space="preserve">735 N FOREMAN ST  </v>
          </cell>
          <cell r="I115" t="str">
            <v xml:space="preserve">VINITA         </v>
          </cell>
          <cell r="J115" t="str">
            <v>OK</v>
          </cell>
          <cell r="K115" t="str">
            <v>74301</v>
          </cell>
          <cell r="L115">
            <v>0.2586</v>
          </cell>
          <cell r="M115" t="str">
            <v>I</v>
          </cell>
          <cell r="N115">
            <v>507</v>
          </cell>
          <cell r="O115">
            <v>507</v>
          </cell>
          <cell r="P115">
            <v>1359777.78</v>
          </cell>
          <cell r="Q115">
            <v>265737.70999999996</v>
          </cell>
          <cell r="R115">
            <v>0</v>
          </cell>
          <cell r="S115">
            <v>0</v>
          </cell>
          <cell r="T115">
            <v>6004.339742093186</v>
          </cell>
          <cell r="U115">
            <v>0</v>
          </cell>
          <cell r="V115">
            <v>0</v>
          </cell>
          <cell r="W115">
            <v>393175.33</v>
          </cell>
          <cell r="X115">
            <v>0</v>
          </cell>
          <cell r="Z115">
            <v>357642.87365009316</v>
          </cell>
          <cell r="AA115">
            <v>658913.04</v>
          </cell>
          <cell r="AB115">
            <v>-301270.16634990688</v>
          </cell>
          <cell r="AD115">
            <v>7447918.8600000003</v>
          </cell>
          <cell r="AE115">
            <v>826084.13</v>
          </cell>
          <cell r="AF115">
            <v>10405.261659272861</v>
          </cell>
          <cell r="AG115">
            <v>0</v>
          </cell>
          <cell r="AH115">
            <v>25094.679347876961</v>
          </cell>
          <cell r="AI115">
            <v>340521.86</v>
          </cell>
          <cell r="AK115">
            <v>1951126.4965438771</v>
          </cell>
          <cell r="AL115">
            <v>1177011.2516592727</v>
          </cell>
          <cell r="AM115">
            <v>774115.24488460436</v>
          </cell>
          <cell r="AO115">
            <v>2308769.3701939704</v>
          </cell>
          <cell r="AP115">
            <v>1835924.2916592727</v>
          </cell>
          <cell r="AQ115">
            <v>472845.07853469765</v>
          </cell>
          <cell r="AR115">
            <v>1206542.2685346976</v>
          </cell>
        </row>
        <row r="116">
          <cell r="B116" t="str">
            <v>200573000G</v>
          </cell>
          <cell r="F116" t="str">
            <v>Private</v>
          </cell>
          <cell r="G116" t="str">
            <v xml:space="preserve">CIMARRON HEALTHCARE CENTER </v>
          </cell>
          <cell r="H116" t="str">
            <v xml:space="preserve">2340 E. MAIN STREET  </v>
          </cell>
          <cell r="I116" t="str">
            <v xml:space="preserve">CUSHING        </v>
          </cell>
          <cell r="J116" t="str">
            <v>OK</v>
          </cell>
          <cell r="K116" t="str">
            <v>74023</v>
          </cell>
          <cell r="L116">
            <v>0.4354872773507722</v>
          </cell>
          <cell r="M116" t="str">
            <v>I</v>
          </cell>
          <cell r="N116">
            <v>1</v>
          </cell>
          <cell r="O116">
            <v>1</v>
          </cell>
          <cell r="P116">
            <v>91340.160000000003</v>
          </cell>
          <cell r="Q116">
            <v>7443.14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Z116">
            <v>39777.47759118391</v>
          </cell>
          <cell r="AA116">
            <v>7443.14</v>
          </cell>
          <cell r="AB116">
            <v>32334.33759118391</v>
          </cell>
          <cell r="AD116">
            <v>226452.18</v>
          </cell>
          <cell r="AE116">
            <v>27421.03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>
            <v>98617.043318346987</v>
          </cell>
          <cell r="AL116">
            <v>27421.03</v>
          </cell>
          <cell r="AM116">
            <v>71196.013318346988</v>
          </cell>
          <cell r="AO116">
            <v>138394.5209095309</v>
          </cell>
          <cell r="AP116">
            <v>34864.17</v>
          </cell>
          <cell r="AQ116">
            <v>103530.3509095309</v>
          </cell>
          <cell r="AR116">
            <v>103530.3509095309</v>
          </cell>
        </row>
        <row r="117">
          <cell r="B117" t="str">
            <v>200735850A</v>
          </cell>
          <cell r="C117" t="str">
            <v>100700040A</v>
          </cell>
          <cell r="F117" t="str">
            <v>Private</v>
          </cell>
          <cell r="G117" t="str">
            <v xml:space="preserve">HILLCREST HOSPITAL PRYOR </v>
          </cell>
          <cell r="H117" t="str">
            <v xml:space="preserve">111 N. BAILEY STREET  </v>
          </cell>
          <cell r="I117" t="str">
            <v xml:space="preserve">PRYOR          </v>
          </cell>
          <cell r="J117" t="str">
            <v>OK</v>
          </cell>
          <cell r="K117" t="str">
            <v>74361</v>
          </cell>
          <cell r="L117">
            <v>0.4354872773507722</v>
          </cell>
          <cell r="M117" t="str">
            <v>I</v>
          </cell>
          <cell r="N117">
            <v>109</v>
          </cell>
          <cell r="O117">
            <v>109</v>
          </cell>
          <cell r="P117">
            <v>1061334.4100000001</v>
          </cell>
          <cell r="Q117">
            <v>205808.51</v>
          </cell>
          <cell r="R117">
            <v>0</v>
          </cell>
          <cell r="S117">
            <v>0</v>
          </cell>
          <cell r="T117">
            <v>5985.3677566243523</v>
          </cell>
          <cell r="U117">
            <v>0</v>
          </cell>
          <cell r="V117">
            <v>0</v>
          </cell>
          <cell r="W117">
            <v>166329.93</v>
          </cell>
          <cell r="X117">
            <v>0</v>
          </cell>
          <cell r="Z117">
            <v>468183.00032621261</v>
          </cell>
          <cell r="AA117">
            <v>372138.44</v>
          </cell>
          <cell r="AB117">
            <v>96044.56032621261</v>
          </cell>
          <cell r="AD117">
            <v>9022401.0600000005</v>
          </cell>
          <cell r="AE117">
            <v>1066257.48</v>
          </cell>
          <cell r="AF117">
            <v>46702.432270435856</v>
          </cell>
          <cell r="AG117">
            <v>0</v>
          </cell>
          <cell r="AH117">
            <v>33422.16446606267</v>
          </cell>
          <cell r="AI117">
            <v>525215.4</v>
          </cell>
          <cell r="AK117">
            <v>3962563.037252184</v>
          </cell>
          <cell r="AL117">
            <v>1638175.312270436</v>
          </cell>
          <cell r="AM117">
            <v>2324387.724981748</v>
          </cell>
          <cell r="AO117">
            <v>4430746.0375783965</v>
          </cell>
          <cell r="AP117">
            <v>2010313.7522704359</v>
          </cell>
          <cell r="AQ117">
            <v>2420432.2853079606</v>
          </cell>
          <cell r="AR117">
            <v>3111977.6153079607</v>
          </cell>
        </row>
        <row r="118">
          <cell r="B118" t="str">
            <v>200080160A</v>
          </cell>
          <cell r="F118" t="str">
            <v>Private - LTCH</v>
          </cell>
          <cell r="G118" t="str">
            <v xml:space="preserve">CHG CORNERSTONE HOSPITAL OF OKLAHOMA - SHAWNEE </v>
          </cell>
          <cell r="H118" t="str">
            <v xml:space="preserve">1900 GORDON COOPER DRIVE  </v>
          </cell>
          <cell r="I118" t="str">
            <v xml:space="preserve">SHAWNEE        </v>
          </cell>
          <cell r="J118" t="str">
            <v>OK</v>
          </cell>
          <cell r="K118" t="str">
            <v>74801</v>
          </cell>
          <cell r="L118">
            <v>0.19020000000000001</v>
          </cell>
          <cell r="M118" t="str">
            <v>I</v>
          </cell>
          <cell r="N118">
            <v>649</v>
          </cell>
          <cell r="O118">
            <v>649</v>
          </cell>
          <cell r="P118">
            <v>4839346.3099999996</v>
          </cell>
          <cell r="Q118">
            <v>577501.42000000004</v>
          </cell>
          <cell r="R118">
            <v>5864.62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Z118">
            <v>920443.66816200002</v>
          </cell>
          <cell r="AA118">
            <v>583366.04</v>
          </cell>
          <cell r="AB118">
            <v>337077.62816199998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</v>
          </cell>
          <cell r="AL118">
            <v>0</v>
          </cell>
          <cell r="AM118">
            <v>0</v>
          </cell>
          <cell r="AO118">
            <v>920443.66816200002</v>
          </cell>
          <cell r="AP118">
            <v>583366.04</v>
          </cell>
          <cell r="AQ118">
            <v>337077.62816199998</v>
          </cell>
          <cell r="AR118">
            <v>337077.62816199998</v>
          </cell>
        </row>
        <row r="119">
          <cell r="B119" t="str">
            <v>200119790A</v>
          </cell>
          <cell r="F119" t="str">
            <v>Private - LTCH</v>
          </cell>
          <cell r="G119" t="str">
            <v xml:space="preserve">CORNERSTONE HOSPITAL OF OKLAHOMA - MUSKOGEE </v>
          </cell>
          <cell r="H119" t="str">
            <v xml:space="preserve">351 SOUTH 40TH STREET  </v>
          </cell>
          <cell r="I119" t="str">
            <v xml:space="preserve">MUSKOGEE       </v>
          </cell>
          <cell r="J119" t="str">
            <v>OK</v>
          </cell>
          <cell r="K119" t="str">
            <v>74403</v>
          </cell>
          <cell r="L119">
            <v>0.1633</v>
          </cell>
          <cell r="M119" t="str">
            <v>I</v>
          </cell>
          <cell r="N119">
            <v>1692</v>
          </cell>
          <cell r="O119">
            <v>1692</v>
          </cell>
          <cell r="P119">
            <v>18310898.359999999</v>
          </cell>
          <cell r="Q119">
            <v>1823033.11</v>
          </cell>
          <cell r="R119">
            <v>445783.14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Z119">
            <v>2990169.7021880001</v>
          </cell>
          <cell r="AA119">
            <v>2268816.25</v>
          </cell>
          <cell r="AB119">
            <v>721353.45218800008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</v>
          </cell>
          <cell r="AL119">
            <v>0</v>
          </cell>
          <cell r="AM119">
            <v>0</v>
          </cell>
          <cell r="AO119">
            <v>2990169.7021880001</v>
          </cell>
          <cell r="AP119">
            <v>2268816.25</v>
          </cell>
          <cell r="AQ119">
            <v>721353.45218800008</v>
          </cell>
          <cell r="AR119">
            <v>721353.45218800008</v>
          </cell>
        </row>
        <row r="120">
          <cell r="B120" t="str">
            <v>200347120A</v>
          </cell>
          <cell r="F120" t="str">
            <v>Private - LTCH</v>
          </cell>
          <cell r="G120" t="str">
            <v xml:space="preserve">LTAC HOSPITAL OF EDMOND, LLC </v>
          </cell>
          <cell r="H120" t="str">
            <v xml:space="preserve">1100 E NINTH STREET  </v>
          </cell>
          <cell r="I120" t="str">
            <v xml:space="preserve">EDMOND         </v>
          </cell>
          <cell r="J120" t="str">
            <v>OK</v>
          </cell>
          <cell r="K120" t="str">
            <v>73034</v>
          </cell>
          <cell r="L120">
            <v>0.43880000000000002</v>
          </cell>
          <cell r="M120" t="str">
            <v>I</v>
          </cell>
          <cell r="N120">
            <v>230</v>
          </cell>
          <cell r="O120">
            <v>230</v>
          </cell>
          <cell r="P120">
            <v>1069541.43</v>
          </cell>
          <cell r="Q120">
            <v>326715.19</v>
          </cell>
          <cell r="R120">
            <v>36193.620000000003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Z120">
            <v>469314.779484</v>
          </cell>
          <cell r="AA120">
            <v>362908.81</v>
          </cell>
          <cell r="AB120">
            <v>106405.969484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</v>
          </cell>
          <cell r="AL120">
            <v>0</v>
          </cell>
          <cell r="AM120">
            <v>0</v>
          </cell>
          <cell r="AO120">
            <v>469314.779484</v>
          </cell>
          <cell r="AP120">
            <v>362908.81</v>
          </cell>
          <cell r="AQ120">
            <v>106405.969484</v>
          </cell>
          <cell r="AR120">
            <v>106405.969484</v>
          </cell>
        </row>
        <row r="121">
          <cell r="B121" t="str">
            <v>100689350A</v>
          </cell>
          <cell r="F121" t="str">
            <v>Private - LTCH</v>
          </cell>
          <cell r="G121" t="str">
            <v xml:space="preserve">SELECT SPECIALTY HOSPITAL - OK </v>
          </cell>
          <cell r="H121" t="str">
            <v xml:space="preserve">3524 NW 56 ST  </v>
          </cell>
          <cell r="I121" t="str">
            <v xml:space="preserve">OKLAHOMA CITY  </v>
          </cell>
          <cell r="J121" t="str">
            <v>OK</v>
          </cell>
          <cell r="K121" t="str">
            <v>73112</v>
          </cell>
          <cell r="L121">
            <v>0.29449999999999998</v>
          </cell>
          <cell r="M121" t="str">
            <v>I</v>
          </cell>
          <cell r="N121">
            <v>277</v>
          </cell>
          <cell r="O121">
            <v>277</v>
          </cell>
          <cell r="P121">
            <v>1531826.46</v>
          </cell>
          <cell r="Q121">
            <v>233175.07</v>
          </cell>
          <cell r="R121">
            <v>70471.34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451122.89246999996</v>
          </cell>
          <cell r="AA121">
            <v>303646.41000000003</v>
          </cell>
          <cell r="AB121">
            <v>147476.48246999993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K121">
            <v>0</v>
          </cell>
          <cell r="AL121">
            <v>0</v>
          </cell>
          <cell r="AM121">
            <v>0</v>
          </cell>
          <cell r="AO121">
            <v>451122.89246999996</v>
          </cell>
          <cell r="AP121">
            <v>303646.41000000003</v>
          </cell>
          <cell r="AQ121">
            <v>147476.48246999993</v>
          </cell>
          <cell r="AR121">
            <v>147476.48246999993</v>
          </cell>
        </row>
        <row r="122">
          <cell r="B122" t="str">
            <v>200224040B</v>
          </cell>
          <cell r="F122" t="str">
            <v>Private - LTCH</v>
          </cell>
          <cell r="G122" t="str">
            <v xml:space="preserve">SELECT SPECIALTY HOSPITAL-TULSA MIDTOWN </v>
          </cell>
          <cell r="H122" t="str">
            <v>1125 SOUTH TRENTON  2ND AND 3RD FLOOR</v>
          </cell>
          <cell r="I122" t="str">
            <v xml:space="preserve">TULSA          </v>
          </cell>
          <cell r="J122" t="str">
            <v>OK</v>
          </cell>
          <cell r="K122" t="str">
            <v>74120</v>
          </cell>
          <cell r="L122">
            <v>0.318</v>
          </cell>
          <cell r="M122" t="str">
            <v>I</v>
          </cell>
          <cell r="N122">
            <v>372</v>
          </cell>
          <cell r="O122">
            <v>372</v>
          </cell>
          <cell r="P122">
            <v>1886232.42</v>
          </cell>
          <cell r="Q122">
            <v>392595.36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Z122">
            <v>599821.90955999994</v>
          </cell>
          <cell r="AA122">
            <v>392595.36</v>
          </cell>
          <cell r="AB122">
            <v>207226.54955999996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K122">
            <v>0</v>
          </cell>
          <cell r="AL122">
            <v>0</v>
          </cell>
          <cell r="AM122">
            <v>0</v>
          </cell>
          <cell r="AO122">
            <v>599821.90955999994</v>
          </cell>
          <cell r="AP122">
            <v>392595.36</v>
          </cell>
          <cell r="AQ122">
            <v>207226.54955999996</v>
          </cell>
          <cell r="AR122">
            <v>207226.54955999996</v>
          </cell>
        </row>
        <row r="123">
          <cell r="B123" t="str">
            <v>100701410A</v>
          </cell>
          <cell r="F123" t="str">
            <v>Private - Psychiatric</v>
          </cell>
          <cell r="G123" t="str">
            <v xml:space="preserve">BROOKHAVEN HOSPITAL </v>
          </cell>
          <cell r="H123" t="str">
            <v xml:space="preserve">201 S GARNETT RD  </v>
          </cell>
          <cell r="I123" t="str">
            <v xml:space="preserve">TULSA          </v>
          </cell>
          <cell r="J123" t="str">
            <v>OK</v>
          </cell>
          <cell r="K123" t="str">
            <v>74128</v>
          </cell>
          <cell r="L123">
            <v>0.2874600991116244</v>
          </cell>
          <cell r="M123" t="str">
            <v>I</v>
          </cell>
          <cell r="N123">
            <v>0</v>
          </cell>
          <cell r="O123">
            <v>0</v>
          </cell>
          <cell r="P123">
            <v>730</v>
          </cell>
          <cell r="Q123">
            <v>730</v>
          </cell>
          <cell r="R123">
            <v>0</v>
          </cell>
          <cell r="S123">
            <v>0</v>
          </cell>
          <cell r="T123">
            <v>23.911637067843348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Z123">
            <v>233.75750941932915</v>
          </cell>
          <cell r="AA123">
            <v>730</v>
          </cell>
          <cell r="AB123">
            <v>-496.24249058067085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K123">
            <v>0</v>
          </cell>
          <cell r="AL123">
            <v>0</v>
          </cell>
          <cell r="AM123">
            <v>0</v>
          </cell>
          <cell r="AO123">
            <v>233.75750941932915</v>
          </cell>
          <cell r="AP123">
            <v>730</v>
          </cell>
          <cell r="AQ123">
            <v>-496.24249058067085</v>
          </cell>
          <cell r="AR123">
            <v>-496.24249058067085</v>
          </cell>
        </row>
        <row r="124">
          <cell r="B124" t="str">
            <v>200085660H</v>
          </cell>
          <cell r="C124" t="str">
            <v>200085660B</v>
          </cell>
          <cell r="D124" t="str">
            <v>200085660A</v>
          </cell>
          <cell r="E124" t="str">
            <v>200085660G</v>
          </cell>
          <cell r="F124" t="str">
            <v>Private - Psychiatric Hospital</v>
          </cell>
          <cell r="G124" t="str">
            <v xml:space="preserve">CEDAR RIDGE PSYCHIATRIC HOSPITAL </v>
          </cell>
          <cell r="H124" t="str">
            <v xml:space="preserve">6501 NE 50TH  </v>
          </cell>
          <cell r="I124" t="str">
            <v xml:space="preserve">OKLAHOMA CITY  </v>
          </cell>
          <cell r="J124" t="str">
            <v>OK</v>
          </cell>
          <cell r="K124" t="str">
            <v>73141</v>
          </cell>
          <cell r="L124">
            <v>0.47078176100420954</v>
          </cell>
          <cell r="M124" t="str">
            <v>I</v>
          </cell>
          <cell r="N124">
            <v>13035</v>
          </cell>
          <cell r="O124">
            <v>13017</v>
          </cell>
          <cell r="P124">
            <v>14949153.559999999</v>
          </cell>
          <cell r="Q124">
            <v>5282687.8100000005</v>
          </cell>
          <cell r="R124">
            <v>505129.26</v>
          </cell>
          <cell r="S124">
            <v>0</v>
          </cell>
          <cell r="T124">
            <v>117573.48604018393</v>
          </cell>
          <cell r="U124">
            <v>0</v>
          </cell>
          <cell r="V124">
            <v>0</v>
          </cell>
          <cell r="W124">
            <v>4522759.21</v>
          </cell>
          <cell r="X124">
            <v>0</v>
          </cell>
          <cell r="Z124">
            <v>7155362.3245393317</v>
          </cell>
          <cell r="AA124">
            <v>10310576.280000001</v>
          </cell>
          <cell r="AB124">
            <v>-3155213.9554606695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K124">
            <v>0</v>
          </cell>
          <cell r="AL124">
            <v>0</v>
          </cell>
          <cell r="AM124">
            <v>0</v>
          </cell>
          <cell r="AO124">
            <v>7155362.3245393317</v>
          </cell>
          <cell r="AP124">
            <v>10310576.280000001</v>
          </cell>
          <cell r="AQ124">
            <v>-3155213.9554606695</v>
          </cell>
          <cell r="AR124">
            <v>1367545.2545393305</v>
          </cell>
        </row>
        <row r="125">
          <cell r="B125" t="str">
            <v>100700380P</v>
          </cell>
          <cell r="C125" t="str">
            <v>100700380C</v>
          </cell>
          <cell r="F125" t="str">
            <v>Private - Psychiatric Hospital</v>
          </cell>
          <cell r="G125" t="str">
            <v xml:space="preserve">LAUREATE PSYCHIATRIC CLINIC &amp; HOSPITAL INC </v>
          </cell>
          <cell r="H125" t="str">
            <v xml:space="preserve">6655 SOUTH YALE  </v>
          </cell>
          <cell r="I125" t="str">
            <v xml:space="preserve">TULSA          </v>
          </cell>
          <cell r="J125" t="str">
            <v>OK</v>
          </cell>
          <cell r="K125" t="str">
            <v>74136</v>
          </cell>
          <cell r="L125">
            <v>0.51173911487441748</v>
          </cell>
          <cell r="M125" t="str">
            <v>I</v>
          </cell>
          <cell r="N125">
            <v>236</v>
          </cell>
          <cell r="O125">
            <v>236</v>
          </cell>
          <cell r="P125">
            <v>163327.72</v>
          </cell>
          <cell r="Q125">
            <v>64218.94</v>
          </cell>
          <cell r="R125">
            <v>31996</v>
          </cell>
          <cell r="S125">
            <v>0</v>
          </cell>
          <cell r="T125">
            <v>3154.2370220114935</v>
          </cell>
          <cell r="U125">
            <v>477</v>
          </cell>
          <cell r="V125">
            <v>0</v>
          </cell>
          <cell r="W125">
            <v>76543.360000000001</v>
          </cell>
          <cell r="X125">
            <v>0</v>
          </cell>
          <cell r="Z125">
            <v>86735.419889268189</v>
          </cell>
          <cell r="AA125">
            <v>173235.3</v>
          </cell>
          <cell r="AB125">
            <v>-86499.8801107318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</v>
          </cell>
          <cell r="AL125">
            <v>0</v>
          </cell>
          <cell r="AM125">
            <v>0</v>
          </cell>
          <cell r="AO125">
            <v>86735.419889268189</v>
          </cell>
          <cell r="AP125">
            <v>173235.3</v>
          </cell>
          <cell r="AQ125">
            <v>-86499.8801107318</v>
          </cell>
          <cell r="AR125">
            <v>-9956.5201107317989</v>
          </cell>
        </row>
        <row r="126">
          <cell r="B126" t="str">
            <v>100738360L</v>
          </cell>
          <cell r="C126" t="str">
            <v>100738360H</v>
          </cell>
          <cell r="D126" t="str">
            <v>100738360P</v>
          </cell>
          <cell r="F126" t="str">
            <v>Private - Psychiatric Hospital</v>
          </cell>
          <cell r="G126" t="str">
            <v xml:space="preserve">PARKSIDE PSYCHIATRIC HOSPITAL &amp; CLINIC </v>
          </cell>
          <cell r="H126" t="str">
            <v xml:space="preserve">1619 E 13TH ST  </v>
          </cell>
          <cell r="I126" t="str">
            <v xml:space="preserve">TULSA          </v>
          </cell>
          <cell r="J126" t="str">
            <v>OK</v>
          </cell>
          <cell r="K126" t="str">
            <v>74120</v>
          </cell>
          <cell r="L126">
            <v>0.59280015687153342</v>
          </cell>
          <cell r="M126" t="str">
            <v>I</v>
          </cell>
          <cell r="N126">
            <v>8896</v>
          </cell>
          <cell r="O126">
            <v>8894</v>
          </cell>
          <cell r="P126">
            <v>9348856</v>
          </cell>
          <cell r="Q126">
            <v>3498749.76</v>
          </cell>
          <cell r="R126">
            <v>147746.1</v>
          </cell>
          <cell r="S126">
            <v>0</v>
          </cell>
          <cell r="T126">
            <v>208058.9520004011</v>
          </cell>
          <cell r="U126">
            <v>0</v>
          </cell>
          <cell r="V126">
            <v>0</v>
          </cell>
          <cell r="W126">
            <v>12175470.57</v>
          </cell>
          <cell r="X126">
            <v>0</v>
          </cell>
          <cell r="Z126">
            <v>5750062.2553697778</v>
          </cell>
          <cell r="AA126">
            <v>15821966.43</v>
          </cell>
          <cell r="AB126">
            <v>-10071904.174630221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K126">
            <v>0</v>
          </cell>
          <cell r="AL126">
            <v>0</v>
          </cell>
          <cell r="AM126">
            <v>0</v>
          </cell>
          <cell r="AO126">
            <v>5750062.2553697778</v>
          </cell>
          <cell r="AP126">
            <v>15821966.43</v>
          </cell>
          <cell r="AQ126">
            <v>-10071904.174630221</v>
          </cell>
          <cell r="AR126">
            <v>2103566.3953697793</v>
          </cell>
        </row>
        <row r="127">
          <cell r="B127" t="str">
            <v>100738360O</v>
          </cell>
          <cell r="C127" t="str">
            <v>100738360J</v>
          </cell>
          <cell r="F127" t="str">
            <v>Private Children's Psychiatric - Combined</v>
          </cell>
          <cell r="G127" t="str">
            <v xml:space="preserve">PARKSIDE PSYCHIATRIC HOSPITAL &amp; CLINIC </v>
          </cell>
          <cell r="H127" t="str">
            <v xml:space="preserve">1220 S. TRENTON AVE.  </v>
          </cell>
          <cell r="I127" t="str">
            <v xml:space="preserve">TULSA          </v>
          </cell>
          <cell r="J127" t="str">
            <v>OK</v>
          </cell>
          <cell r="K127" t="str">
            <v>74120</v>
          </cell>
          <cell r="L127">
            <v>0.4506248674347782</v>
          </cell>
          <cell r="M127" t="str">
            <v>I</v>
          </cell>
          <cell r="N127">
            <v>5814</v>
          </cell>
          <cell r="O127">
            <v>5807</v>
          </cell>
          <cell r="P127">
            <v>5085362</v>
          </cell>
          <cell r="Q127">
            <v>1627488.8499999999</v>
          </cell>
          <cell r="R127">
            <v>71497.91</v>
          </cell>
          <cell r="S127">
            <v>0</v>
          </cell>
          <cell r="T127">
            <v>138705.9680002674</v>
          </cell>
          <cell r="U127">
            <v>0</v>
          </cell>
          <cell r="V127">
            <v>0</v>
          </cell>
          <cell r="W127">
            <v>8116980.3799999999</v>
          </cell>
          <cell r="X127">
            <v>0</v>
          </cell>
          <cell r="Z127">
            <v>2430296.5451081255</v>
          </cell>
          <cell r="AA127">
            <v>9815967.1400000006</v>
          </cell>
          <cell r="AB127">
            <v>-7385670.5948918751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</v>
          </cell>
          <cell r="AL127">
            <v>0</v>
          </cell>
          <cell r="AM127">
            <v>0</v>
          </cell>
          <cell r="AO127">
            <v>2430296.5451081255</v>
          </cell>
          <cell r="AP127">
            <v>9815967.1400000006</v>
          </cell>
          <cell r="AQ127">
            <v>-7385670.5948918751</v>
          </cell>
          <cell r="AR127">
            <v>731309.78510812484</v>
          </cell>
        </row>
        <row r="128">
          <cell r="B128" t="str">
            <v>100701680L</v>
          </cell>
          <cell r="C128" t="str">
            <v>100701680A</v>
          </cell>
          <cell r="D128" t="str">
            <v>100701680K</v>
          </cell>
          <cell r="E128" t="str">
            <v>100701680J</v>
          </cell>
          <cell r="F128" t="str">
            <v>Private - Psychiatric Hospital</v>
          </cell>
          <cell r="G128" t="str">
            <v xml:space="preserve">ROLLING HILLS HOSPITAL, LLC </v>
          </cell>
          <cell r="H128" t="str">
            <v xml:space="preserve">1000 ROLLING HILLS LANE  </v>
          </cell>
          <cell r="I128" t="str">
            <v xml:space="preserve">ADA            </v>
          </cell>
          <cell r="J128" t="str">
            <v>OK</v>
          </cell>
          <cell r="K128" t="str">
            <v>74820</v>
          </cell>
          <cell r="L128">
            <v>0.38746364908790154</v>
          </cell>
          <cell r="M128" t="str">
            <v>I</v>
          </cell>
          <cell r="N128">
            <v>5740</v>
          </cell>
          <cell r="O128">
            <v>5734</v>
          </cell>
          <cell r="P128">
            <v>4768200</v>
          </cell>
          <cell r="Q128">
            <v>1746529.01</v>
          </cell>
          <cell r="R128">
            <v>118579.19</v>
          </cell>
          <cell r="S128">
            <v>0</v>
          </cell>
          <cell r="T128">
            <v>12525.741901281905</v>
          </cell>
          <cell r="U128">
            <v>0</v>
          </cell>
          <cell r="V128">
            <v>0</v>
          </cell>
          <cell r="W128">
            <v>1564462.37</v>
          </cell>
          <cell r="X128">
            <v>0</v>
          </cell>
          <cell r="Z128">
            <v>1860029.9134822141</v>
          </cell>
          <cell r="AA128">
            <v>3429570.5700000003</v>
          </cell>
          <cell r="AB128">
            <v>-1569540.6565177862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  <cell r="AM128">
            <v>0</v>
          </cell>
          <cell r="AO128">
            <v>1860029.9134822141</v>
          </cell>
          <cell r="AP128">
            <v>3429570.5700000003</v>
          </cell>
          <cell r="AQ128">
            <v>-1569540.6565177862</v>
          </cell>
          <cell r="AR128">
            <v>-5078.2865177860949</v>
          </cell>
        </row>
        <row r="129">
          <cell r="B129" t="str">
            <v>200006820Z</v>
          </cell>
          <cell r="C129" t="str">
            <v>200006820A</v>
          </cell>
          <cell r="D129" t="str">
            <v>200006820F</v>
          </cell>
          <cell r="E129" t="str">
            <v>200006820T</v>
          </cell>
          <cell r="F129" t="str">
            <v>Private - Psychiatric Hospital</v>
          </cell>
          <cell r="G129" t="str">
            <v xml:space="preserve">SHADOW MOUNTAIN BEHAVIORAL HEALTH SYSTEM, INC </v>
          </cell>
          <cell r="H129" t="str">
            <v xml:space="preserve">6262 S. SHERIDAN RD  </v>
          </cell>
          <cell r="I129" t="str">
            <v xml:space="preserve">TULSA          </v>
          </cell>
          <cell r="J129" t="str">
            <v>OK</v>
          </cell>
          <cell r="K129" t="str">
            <v>74133</v>
          </cell>
          <cell r="L129">
            <v>0.4506248674347782</v>
          </cell>
          <cell r="M129" t="str">
            <v>I</v>
          </cell>
          <cell r="N129">
            <v>6824</v>
          </cell>
          <cell r="O129">
            <v>6827</v>
          </cell>
          <cell r="P129">
            <v>7519300</v>
          </cell>
          <cell r="Q129">
            <v>2726049.9200000004</v>
          </cell>
          <cell r="R129">
            <v>91981.919999999984</v>
          </cell>
          <cell r="S129">
            <v>38364.160000000003</v>
          </cell>
          <cell r="T129">
            <v>14647.481147075623</v>
          </cell>
          <cell r="U129">
            <v>0</v>
          </cell>
          <cell r="V129">
            <v>0</v>
          </cell>
          <cell r="W129">
            <v>7348843.0300000003</v>
          </cell>
          <cell r="X129">
            <v>0</v>
          </cell>
          <cell r="Z129">
            <v>3441395.2068494032</v>
          </cell>
          <cell r="AA129">
            <v>10205239.030000001</v>
          </cell>
          <cell r="AB129">
            <v>-6763843.8231505975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</v>
          </cell>
          <cell r="AL129">
            <v>0</v>
          </cell>
          <cell r="AM129">
            <v>0</v>
          </cell>
          <cell r="AO129">
            <v>3441395.2068494032</v>
          </cell>
          <cell r="AP129">
            <v>10205239.030000001</v>
          </cell>
          <cell r="AQ129">
            <v>-6763843.8231505975</v>
          </cell>
          <cell r="AR129">
            <v>584999.20684940275</v>
          </cell>
        </row>
        <row r="130">
          <cell r="B130" t="str">
            <v>200673510G</v>
          </cell>
          <cell r="C130" t="str">
            <v>200673510C</v>
          </cell>
          <cell r="F130" t="str">
            <v>Private - Psychiatric Hospital</v>
          </cell>
          <cell r="G130" t="str">
            <v xml:space="preserve">WILLOW CREST HOSPITAL </v>
          </cell>
          <cell r="H130" t="str">
            <v xml:space="preserve">130 A ST SW  </v>
          </cell>
          <cell r="I130" t="str">
            <v xml:space="preserve">MIAMI          </v>
          </cell>
          <cell r="J130" t="str">
            <v>OK</v>
          </cell>
          <cell r="K130" t="str">
            <v>74354</v>
          </cell>
          <cell r="L130">
            <v>0.4506248674347782</v>
          </cell>
          <cell r="M130" t="str">
            <v>I</v>
          </cell>
          <cell r="N130">
            <v>2060</v>
          </cell>
          <cell r="O130">
            <v>2060</v>
          </cell>
          <cell r="P130">
            <v>1894799.59</v>
          </cell>
          <cell r="Q130">
            <v>1108992.72</v>
          </cell>
          <cell r="R130">
            <v>89122.82</v>
          </cell>
          <cell r="S130">
            <v>4056.64</v>
          </cell>
          <cell r="T130">
            <v>38591.084860559182</v>
          </cell>
          <cell r="U130">
            <v>0</v>
          </cell>
          <cell r="V130">
            <v>0</v>
          </cell>
          <cell r="W130">
            <v>4246481.7300000004</v>
          </cell>
          <cell r="X130">
            <v>0</v>
          </cell>
          <cell r="Z130">
            <v>896491.53891978133</v>
          </cell>
          <cell r="AA130">
            <v>5448653.9100000001</v>
          </cell>
          <cell r="AB130">
            <v>-4552162.3710802188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</v>
          </cell>
          <cell r="AL130">
            <v>0</v>
          </cell>
          <cell r="AM130">
            <v>0</v>
          </cell>
          <cell r="AO130">
            <v>896491.53891978133</v>
          </cell>
          <cell r="AP130">
            <v>5448653.9100000001</v>
          </cell>
          <cell r="AQ130">
            <v>-4552162.3710802188</v>
          </cell>
          <cell r="AR130">
            <v>-305680.64108021837</v>
          </cell>
        </row>
        <row r="131">
          <cell r="B131" t="str">
            <v>200673510E</v>
          </cell>
          <cell r="C131" t="str">
            <v>100701710D</v>
          </cell>
          <cell r="D131" t="str">
            <v>200673510B</v>
          </cell>
          <cell r="F131" t="str">
            <v>Private PRTF - Combined</v>
          </cell>
          <cell r="G131" t="str">
            <v xml:space="preserve">WILLOW CREST HOSPITAL </v>
          </cell>
          <cell r="H131" t="str">
            <v xml:space="preserve">130 A ST SW  </v>
          </cell>
          <cell r="I131" t="str">
            <v xml:space="preserve">MIAMI          </v>
          </cell>
          <cell r="J131" t="str">
            <v>OK</v>
          </cell>
          <cell r="K131" t="str">
            <v>74354</v>
          </cell>
          <cell r="L131">
            <v>0.4506248674347782</v>
          </cell>
          <cell r="M131" t="str">
            <v>I</v>
          </cell>
          <cell r="N131">
            <v>13712</v>
          </cell>
          <cell r="O131">
            <v>13712</v>
          </cell>
          <cell r="P131">
            <v>9406104.2899999991</v>
          </cell>
          <cell r="Q131">
            <v>3891497.5700000003</v>
          </cell>
          <cell r="R131">
            <v>129284.61</v>
          </cell>
          <cell r="S131">
            <v>9154.56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Z131">
            <v>4247779.058758948</v>
          </cell>
          <cell r="AA131">
            <v>4029936.74</v>
          </cell>
          <cell r="AB131">
            <v>217842.31875894777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</v>
          </cell>
          <cell r="AL131">
            <v>0</v>
          </cell>
          <cell r="AM131">
            <v>0</v>
          </cell>
          <cell r="AO131">
            <v>4247779.058758948</v>
          </cell>
          <cell r="AP131">
            <v>4029936.74</v>
          </cell>
          <cell r="AQ131">
            <v>217842.31875894777</v>
          </cell>
          <cell r="AR131">
            <v>217842.31875894777</v>
          </cell>
        </row>
        <row r="132">
          <cell r="B132" t="str">
            <v>200479750A</v>
          </cell>
          <cell r="F132" t="str">
            <v>Private - Rehabilitation</v>
          </cell>
          <cell r="G132" t="str">
            <v xml:space="preserve">MERCY REHABILITATION HOSPITAL, LLC </v>
          </cell>
          <cell r="H132" t="str">
            <v xml:space="preserve">5401 W. MEMORIAL ROAD  </v>
          </cell>
          <cell r="I132" t="str">
            <v xml:space="preserve">OKLAHOMA CITY  </v>
          </cell>
          <cell r="J132" t="str">
            <v>OK</v>
          </cell>
          <cell r="K132" t="str">
            <v>73142</v>
          </cell>
          <cell r="L132">
            <v>0.46428854639922063</v>
          </cell>
          <cell r="M132" t="str">
            <v>I</v>
          </cell>
          <cell r="N132">
            <v>261</v>
          </cell>
          <cell r="O132">
            <v>261</v>
          </cell>
          <cell r="P132">
            <v>688143.96</v>
          </cell>
          <cell r="Q132">
            <v>138568.20000000001</v>
          </cell>
          <cell r="R132">
            <v>0</v>
          </cell>
          <cell r="S132">
            <v>0</v>
          </cell>
          <cell r="T132">
            <v>4547.4117933210764</v>
          </cell>
          <cell r="U132">
            <v>0</v>
          </cell>
          <cell r="V132">
            <v>0</v>
          </cell>
          <cell r="W132">
            <v>211663.91</v>
          </cell>
          <cell r="X132">
            <v>0</v>
          </cell>
          <cell r="Z132">
            <v>324044.77069512446</v>
          </cell>
          <cell r="AA132">
            <v>350232.11</v>
          </cell>
          <cell r="AB132">
            <v>-26187.339304875524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</v>
          </cell>
          <cell r="AM132">
            <v>0</v>
          </cell>
          <cell r="AO132">
            <v>324044.77069512446</v>
          </cell>
          <cell r="AP132">
            <v>350232.11</v>
          </cell>
          <cell r="AQ132">
            <v>-26187.339304875524</v>
          </cell>
          <cell r="AR132">
            <v>185476.57069512448</v>
          </cell>
        </row>
        <row r="133">
          <cell r="B133" t="str">
            <v>200707260A</v>
          </cell>
          <cell r="F133" t="str">
            <v>Private - Rehabilitation</v>
          </cell>
          <cell r="G133" t="str">
            <v xml:space="preserve">PAM REHABILITATION HOSPITAL OF TULSA </v>
          </cell>
          <cell r="H133" t="str">
            <v xml:space="preserve">10020 E. 91ST DR.  </v>
          </cell>
          <cell r="I133" t="str">
            <v xml:space="preserve">TULSA          </v>
          </cell>
          <cell r="J133" t="str">
            <v>OK</v>
          </cell>
          <cell r="K133" t="str">
            <v>74133</v>
          </cell>
          <cell r="L133">
            <v>0.14379456250127839</v>
          </cell>
          <cell r="M133" t="str">
            <v>I</v>
          </cell>
          <cell r="N133">
            <v>29</v>
          </cell>
          <cell r="O133">
            <v>29</v>
          </cell>
          <cell r="P133">
            <v>102030.5</v>
          </cell>
          <cell r="Q133">
            <v>15823.85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Z133">
            <v>14671.431109286685</v>
          </cell>
          <cell r="AA133">
            <v>15823.85</v>
          </cell>
          <cell r="AB133">
            <v>-1152.4188907133157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</v>
          </cell>
          <cell r="AL133">
            <v>0</v>
          </cell>
          <cell r="AM133">
            <v>0</v>
          </cell>
          <cell r="AO133">
            <v>14671.431109286685</v>
          </cell>
          <cell r="AP133">
            <v>15823.85</v>
          </cell>
          <cell r="AQ133">
            <v>-1152.4188907133157</v>
          </cell>
          <cell r="AR133">
            <v>-1152.4188907133157</v>
          </cell>
        </row>
        <row r="134">
          <cell r="B134" t="str">
            <v>200028650A</v>
          </cell>
          <cell r="F134" t="str">
            <v>Private - Rehabilitation</v>
          </cell>
          <cell r="G134" t="str">
            <v xml:space="preserve">VALIR REHABILITATION HOSPITAL OF OKC </v>
          </cell>
          <cell r="H134" t="str">
            <v xml:space="preserve">700 NW 7TH ST  </v>
          </cell>
          <cell r="I134" t="str">
            <v xml:space="preserve">OKLAHOMA CITY  </v>
          </cell>
          <cell r="J134" t="str">
            <v>OK</v>
          </cell>
          <cell r="K134" t="str">
            <v>73102</v>
          </cell>
          <cell r="L134">
            <v>0.48138995083798325</v>
          </cell>
          <cell r="M134" t="str">
            <v>I</v>
          </cell>
          <cell r="N134">
            <v>2212</v>
          </cell>
          <cell r="O134">
            <v>2212</v>
          </cell>
          <cell r="P134">
            <v>4973571.32</v>
          </cell>
          <cell r="Q134">
            <v>1622500.27</v>
          </cell>
          <cell r="R134">
            <v>2431.87</v>
          </cell>
          <cell r="S134">
            <v>0</v>
          </cell>
          <cell r="T134">
            <v>53678.901298754427</v>
          </cell>
          <cell r="U134">
            <v>0</v>
          </cell>
          <cell r="V134">
            <v>0</v>
          </cell>
          <cell r="W134">
            <v>1260240.96</v>
          </cell>
          <cell r="X134">
            <v>0</v>
          </cell>
          <cell r="Z134">
            <v>2447906.154522758</v>
          </cell>
          <cell r="AA134">
            <v>2885173.1</v>
          </cell>
          <cell r="AB134">
            <v>-437266.94547724212</v>
          </cell>
          <cell r="AD134">
            <v>19247.349999999999</v>
          </cell>
          <cell r="AE134">
            <v>2727.43</v>
          </cell>
          <cell r="AF134">
            <v>2.4328758447867749</v>
          </cell>
          <cell r="AG134">
            <v>0</v>
          </cell>
          <cell r="AH134">
            <v>88.216914858383774</v>
          </cell>
          <cell r="AI134">
            <v>1656.48</v>
          </cell>
          <cell r="AK134">
            <v>9353.697785119839</v>
          </cell>
          <cell r="AL134">
            <v>4386.3428758447862</v>
          </cell>
          <cell r="AM134">
            <v>4967.3549092750527</v>
          </cell>
          <cell r="AO134">
            <v>2457259.852307878</v>
          </cell>
          <cell r="AP134">
            <v>2889559.4428758449</v>
          </cell>
          <cell r="AQ134">
            <v>-432299.59056796692</v>
          </cell>
          <cell r="AR134">
            <v>829597.84943203302</v>
          </cell>
        </row>
        <row r="135">
          <cell r="B135" t="str">
            <v>200697510F</v>
          </cell>
          <cell r="F135" t="str">
            <v>Private - Sp</v>
          </cell>
          <cell r="G135" t="str">
            <v>CENTER FOR ORTHOPAEDIC RECONSTRUCTION &amp; EXCELLENCE</v>
          </cell>
          <cell r="H135" t="str">
            <v xml:space="preserve">3029 W. MAIN STREET  </v>
          </cell>
          <cell r="I135" t="str">
            <v xml:space="preserve">JENKS          </v>
          </cell>
          <cell r="J135" t="str">
            <v>OK</v>
          </cell>
          <cell r="K135" t="str">
            <v>74037</v>
          </cell>
          <cell r="L135">
            <v>0.43542722802359557</v>
          </cell>
          <cell r="M135" t="str">
            <v>I</v>
          </cell>
          <cell r="N135">
            <v>18</v>
          </cell>
          <cell r="O135">
            <v>18</v>
          </cell>
          <cell r="P135">
            <v>1141187.73</v>
          </cell>
          <cell r="Q135">
            <v>135383.51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Z135">
            <v>496904.20992843941</v>
          </cell>
          <cell r="AA135">
            <v>135383.51</v>
          </cell>
          <cell r="AB135">
            <v>361520.6999284394</v>
          </cell>
          <cell r="AD135">
            <v>3272686.29</v>
          </cell>
          <cell r="AE135">
            <v>334432.58</v>
          </cell>
          <cell r="AF135">
            <v>1195.8599999999999</v>
          </cell>
          <cell r="AG135">
            <v>0</v>
          </cell>
          <cell r="AH135">
            <v>0</v>
          </cell>
          <cell r="AI135">
            <v>0</v>
          </cell>
          <cell r="AK135">
            <v>1425016.719445525</v>
          </cell>
          <cell r="AL135">
            <v>335628.44</v>
          </cell>
          <cell r="AM135">
            <v>1089388.279445525</v>
          </cell>
          <cell r="AO135">
            <v>1921920.9293739644</v>
          </cell>
          <cell r="AP135">
            <v>471011.95</v>
          </cell>
          <cell r="AQ135">
            <v>1450908.9793739645</v>
          </cell>
          <cell r="AR135">
            <v>1450908.9793739645</v>
          </cell>
        </row>
        <row r="136">
          <cell r="B136" t="str">
            <v>100746230B</v>
          </cell>
          <cell r="F136" t="str">
            <v>Private - Sp</v>
          </cell>
          <cell r="G136" t="str">
            <v xml:space="preserve">COMMUNITY HOSPITAL </v>
          </cell>
          <cell r="H136" t="str">
            <v xml:space="preserve">3100 SW 89TH ST  </v>
          </cell>
          <cell r="I136" t="str">
            <v xml:space="preserve">OKLAHOMA CITY  </v>
          </cell>
          <cell r="J136" t="str">
            <v>OK</v>
          </cell>
          <cell r="K136" t="str">
            <v>73159</v>
          </cell>
          <cell r="L136">
            <v>0.183</v>
          </cell>
          <cell r="M136" t="str">
            <v>I</v>
          </cell>
          <cell r="N136">
            <v>91</v>
          </cell>
          <cell r="O136">
            <v>91</v>
          </cell>
          <cell r="P136">
            <v>3072176.75</v>
          </cell>
          <cell r="Q136">
            <v>488156.69</v>
          </cell>
          <cell r="R136">
            <v>20178.96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Z136">
            <v>562208.34525000001</v>
          </cell>
          <cell r="AA136">
            <v>508335.65</v>
          </cell>
          <cell r="AB136">
            <v>53872.69524999999</v>
          </cell>
          <cell r="AD136">
            <v>13728184.52</v>
          </cell>
          <cell r="AE136">
            <v>1410987.03</v>
          </cell>
          <cell r="AF136">
            <v>174892.38002820048</v>
          </cell>
          <cell r="AG136">
            <v>0</v>
          </cell>
          <cell r="AH136">
            <v>0</v>
          </cell>
          <cell r="AI136">
            <v>0</v>
          </cell>
          <cell r="AK136">
            <v>2512257.7671599998</v>
          </cell>
          <cell r="AL136">
            <v>1585879.4100282006</v>
          </cell>
          <cell r="AM136">
            <v>926378.35713179922</v>
          </cell>
          <cell r="AO136">
            <v>3074466.1124099996</v>
          </cell>
          <cell r="AP136">
            <v>2094215.0600282005</v>
          </cell>
          <cell r="AQ136">
            <v>980251.05238179909</v>
          </cell>
          <cell r="AR136">
            <v>980251.05238179909</v>
          </cell>
        </row>
        <row r="137">
          <cell r="B137" t="str">
            <v>100745350B</v>
          </cell>
          <cell r="F137" t="str">
            <v>Private - Sp</v>
          </cell>
          <cell r="G137" t="str">
            <v xml:space="preserve">LAKESIDE WOMENS CENTER OF </v>
          </cell>
          <cell r="H137" t="str">
            <v xml:space="preserve">11200 N PORTLAND AVE  </v>
          </cell>
          <cell r="I137" t="str">
            <v xml:space="preserve">OKLAHOMA CITY  </v>
          </cell>
          <cell r="J137" t="str">
            <v>OK</v>
          </cell>
          <cell r="K137" t="str">
            <v>73120</v>
          </cell>
          <cell r="L137">
            <v>0.28520000000000001</v>
          </cell>
          <cell r="M137" t="str">
            <v>I</v>
          </cell>
          <cell r="N137">
            <v>1493</v>
          </cell>
          <cell r="O137">
            <v>1493</v>
          </cell>
          <cell r="P137">
            <v>8589680.2699999996</v>
          </cell>
          <cell r="Q137">
            <v>967245.83</v>
          </cell>
          <cell r="R137">
            <v>395972.86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Z137">
            <v>2449776.8130040001</v>
          </cell>
          <cell r="AA137">
            <v>1363218.69</v>
          </cell>
          <cell r="AB137">
            <v>1086558.1230040002</v>
          </cell>
          <cell r="AD137">
            <v>1868950.34</v>
          </cell>
          <cell r="AE137">
            <v>149512.95999999999</v>
          </cell>
          <cell r="AF137">
            <v>31473.327412931234</v>
          </cell>
          <cell r="AG137">
            <v>0</v>
          </cell>
          <cell r="AH137">
            <v>0</v>
          </cell>
          <cell r="AI137">
            <v>0</v>
          </cell>
          <cell r="AK137">
            <v>533024.63696800009</v>
          </cell>
          <cell r="AL137">
            <v>180986.28741293121</v>
          </cell>
          <cell r="AM137">
            <v>352038.34955506888</v>
          </cell>
          <cell r="AO137">
            <v>2982801.449972</v>
          </cell>
          <cell r="AP137">
            <v>1544204.9774129312</v>
          </cell>
          <cell r="AQ137">
            <v>1438596.4725590688</v>
          </cell>
          <cell r="AR137">
            <v>1438596.4725590688</v>
          </cell>
        </row>
        <row r="138">
          <cell r="B138" t="str">
            <v>200069370A</v>
          </cell>
          <cell r="F138" t="str">
            <v>Private - Sp</v>
          </cell>
          <cell r="G138" t="str">
            <v xml:space="preserve">MCBRIDE CLINIC ORTHOPEDIC HOSPITAL </v>
          </cell>
          <cell r="H138" t="str">
            <v xml:space="preserve">9600 BROADWAY EXTENSION  </v>
          </cell>
          <cell r="I138" t="str">
            <v xml:space="preserve">OKLAHOMA CITY  </v>
          </cell>
          <cell r="J138" t="str">
            <v>OK</v>
          </cell>
          <cell r="K138" t="str">
            <v>73114</v>
          </cell>
          <cell r="L138">
            <v>0.30030000000000001</v>
          </cell>
          <cell r="M138" t="str">
            <v>I</v>
          </cell>
          <cell r="N138">
            <v>71</v>
          </cell>
          <cell r="O138">
            <v>71</v>
          </cell>
          <cell r="P138">
            <v>1124985.3899999999</v>
          </cell>
          <cell r="Q138">
            <v>272312.19</v>
          </cell>
          <cell r="R138">
            <v>16087.94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Z138">
            <v>337833.11261700001</v>
          </cell>
          <cell r="AA138">
            <v>288400.13</v>
          </cell>
          <cell r="AB138">
            <v>49432.982617000001</v>
          </cell>
          <cell r="AD138">
            <v>1591228.71</v>
          </cell>
          <cell r="AE138">
            <v>260172.66</v>
          </cell>
          <cell r="AF138">
            <v>1764025.7106498193</v>
          </cell>
          <cell r="AG138">
            <v>0</v>
          </cell>
          <cell r="AH138">
            <v>0</v>
          </cell>
          <cell r="AI138">
            <v>0</v>
          </cell>
          <cell r="AK138">
            <v>477845.98161299998</v>
          </cell>
          <cell r="AL138">
            <v>2024198.3706498193</v>
          </cell>
          <cell r="AM138">
            <v>-1546352.3890368193</v>
          </cell>
          <cell r="AO138">
            <v>815679.09422999993</v>
          </cell>
          <cell r="AP138">
            <v>2312598.5006498192</v>
          </cell>
          <cell r="AQ138">
            <v>-1496919.4064198192</v>
          </cell>
          <cell r="AR138">
            <v>-1496919.4064198192</v>
          </cell>
        </row>
        <row r="139">
          <cell r="B139" t="str">
            <v>200265330A</v>
          </cell>
          <cell r="F139" t="str">
            <v>Private - Sp</v>
          </cell>
          <cell r="G139" t="str">
            <v xml:space="preserve">NORTHEAST OKLAHOMA EYE INSTITUTE LLC </v>
          </cell>
          <cell r="H139" t="str">
            <v xml:space="preserve">2408 E 81ST STE 600  </v>
          </cell>
          <cell r="I139" t="str">
            <v xml:space="preserve">TULSA          </v>
          </cell>
          <cell r="J139" t="str">
            <v>OK</v>
          </cell>
          <cell r="K139" t="str">
            <v>74137</v>
          </cell>
          <cell r="L139">
            <v>0.27589999999999998</v>
          </cell>
          <cell r="M139" t="str">
            <v>I</v>
          </cell>
          <cell r="N139">
            <v>8</v>
          </cell>
          <cell r="O139">
            <v>8</v>
          </cell>
          <cell r="P139">
            <v>140165.35999999999</v>
          </cell>
          <cell r="Q139">
            <v>85660.39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Z139">
            <v>38671.622823999991</v>
          </cell>
          <cell r="AA139">
            <v>85660.39</v>
          </cell>
          <cell r="AB139">
            <v>-46988.767176000008</v>
          </cell>
          <cell r="AD139">
            <v>327710.14</v>
          </cell>
          <cell r="AE139">
            <v>42035.53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90415.227625999993</v>
          </cell>
          <cell r="AL139">
            <v>42035.53</v>
          </cell>
          <cell r="AM139">
            <v>48379.697625999994</v>
          </cell>
          <cell r="AO139">
            <v>129086.85044999998</v>
          </cell>
          <cell r="AP139">
            <v>127695.92</v>
          </cell>
          <cell r="AQ139">
            <v>1390.9304499999853</v>
          </cell>
          <cell r="AR139">
            <v>1390.9304499999853</v>
          </cell>
        </row>
        <row r="140">
          <cell r="B140" t="str">
            <v>200066700A</v>
          </cell>
          <cell r="F140" t="str">
            <v>Private - Sp</v>
          </cell>
          <cell r="G140" t="str">
            <v xml:space="preserve">OKLAHOMA CENTER FOR ORTHOPAEDIC &amp; MULTI SPECIALTY </v>
          </cell>
          <cell r="H140" t="str">
            <v>8100 S WALKER AVE  BLDG C</v>
          </cell>
          <cell r="I140" t="str">
            <v xml:space="preserve">OKLAHOMA CITY  </v>
          </cell>
          <cell r="J140" t="str">
            <v>OK</v>
          </cell>
          <cell r="K140" t="str">
            <v>73139</v>
          </cell>
          <cell r="L140">
            <v>0.20899999999999999</v>
          </cell>
          <cell r="M140" t="str">
            <v>I</v>
          </cell>
          <cell r="N140">
            <v>94</v>
          </cell>
          <cell r="O140">
            <v>93</v>
          </cell>
          <cell r="P140">
            <v>1204532.25</v>
          </cell>
          <cell r="Q140">
            <v>372413.08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Z140">
            <v>251747.24025</v>
          </cell>
          <cell r="AA140">
            <v>372413.08</v>
          </cell>
          <cell r="AB140">
            <v>-120665.83975000001</v>
          </cell>
          <cell r="AD140">
            <v>21349312.330000002</v>
          </cell>
          <cell r="AE140">
            <v>2617894.91</v>
          </cell>
          <cell r="AF140">
            <v>360581.0162611517</v>
          </cell>
          <cell r="AG140">
            <v>0</v>
          </cell>
          <cell r="AH140">
            <v>0</v>
          </cell>
          <cell r="AI140">
            <v>0</v>
          </cell>
          <cell r="AK140">
            <v>4462006.27697</v>
          </cell>
          <cell r="AL140">
            <v>2978475.9262611517</v>
          </cell>
          <cell r="AM140">
            <v>1483530.3507088483</v>
          </cell>
          <cell r="AO140">
            <v>4713753.5172199998</v>
          </cell>
          <cell r="AP140">
            <v>3350889.0062611517</v>
          </cell>
          <cell r="AQ140">
            <v>1362864.5109588481</v>
          </cell>
          <cell r="AR140">
            <v>1362864.5109588481</v>
          </cell>
        </row>
        <row r="141">
          <cell r="B141" t="str">
            <v>200009170A</v>
          </cell>
          <cell r="F141" t="str">
            <v>Private - Sp</v>
          </cell>
          <cell r="G141" t="str">
            <v xml:space="preserve">OKLAHOMA HEART HOSPITAL LLC </v>
          </cell>
          <cell r="H141" t="str">
            <v xml:space="preserve">4050 W MEMORIAL ROAD  </v>
          </cell>
          <cell r="I141" t="str">
            <v xml:space="preserve">OKLAHOMA CITY  </v>
          </cell>
          <cell r="J141" t="str">
            <v>OK</v>
          </cell>
          <cell r="K141" t="str">
            <v>73120</v>
          </cell>
          <cell r="L141">
            <v>0.2208</v>
          </cell>
          <cell r="M141" t="str">
            <v>I</v>
          </cell>
          <cell r="N141">
            <v>1799</v>
          </cell>
          <cell r="O141">
            <v>1545</v>
          </cell>
          <cell r="P141">
            <v>10782711.23</v>
          </cell>
          <cell r="Q141">
            <v>2643123.5699999998</v>
          </cell>
          <cell r="R141">
            <v>49335.17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Z141">
            <v>2380822.6395840002</v>
          </cell>
          <cell r="AA141">
            <v>2692458.7399999998</v>
          </cell>
          <cell r="AB141">
            <v>-311636.10041599954</v>
          </cell>
          <cell r="AD141">
            <v>11317699.32</v>
          </cell>
          <cell r="AE141">
            <v>1160421.6800000002</v>
          </cell>
          <cell r="AF141">
            <v>80028.834448097405</v>
          </cell>
          <cell r="AG141">
            <v>0</v>
          </cell>
          <cell r="AH141">
            <v>0</v>
          </cell>
          <cell r="AI141">
            <v>0</v>
          </cell>
          <cell r="AK141">
            <v>2498948.0098560001</v>
          </cell>
          <cell r="AL141">
            <v>1240450.5144480977</v>
          </cell>
          <cell r="AM141">
            <v>1258497.4954079024</v>
          </cell>
          <cell r="AO141">
            <v>4879770.6494399998</v>
          </cell>
          <cell r="AP141">
            <v>3932909.2544480972</v>
          </cell>
          <cell r="AQ141">
            <v>946861.39499190263</v>
          </cell>
          <cell r="AR141">
            <v>946861.39499190263</v>
          </cell>
        </row>
        <row r="142">
          <cell r="B142" t="str">
            <v>100747140B</v>
          </cell>
          <cell r="F142" t="str">
            <v>Private - Sp</v>
          </cell>
          <cell r="G142" t="str">
            <v xml:space="preserve">OKLAHOMA SPINE HOSPITAL </v>
          </cell>
          <cell r="H142" t="str">
            <v xml:space="preserve">14101 PARKWAY COMMONS DR  </v>
          </cell>
          <cell r="I142" t="str">
            <v xml:space="preserve">OKLAHOMA CITY  </v>
          </cell>
          <cell r="J142" t="str">
            <v>OK</v>
          </cell>
          <cell r="K142" t="str">
            <v>73134</v>
          </cell>
          <cell r="L142">
            <v>0.23039999999999999</v>
          </cell>
          <cell r="M142" t="str">
            <v>I</v>
          </cell>
          <cell r="N142">
            <v>64</v>
          </cell>
          <cell r="O142">
            <v>64</v>
          </cell>
          <cell r="P142">
            <v>2113553.15</v>
          </cell>
          <cell r="Q142">
            <v>488369.59</v>
          </cell>
          <cell r="R142">
            <v>7344.77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Z142">
            <v>486962.64575999998</v>
          </cell>
          <cell r="AA142">
            <v>495714.36000000004</v>
          </cell>
          <cell r="AB142">
            <v>-8751.7142400000594</v>
          </cell>
          <cell r="AD142">
            <v>980349.81</v>
          </cell>
          <cell r="AE142">
            <v>210163.81</v>
          </cell>
          <cell r="AF142">
            <v>4017.8743627698614</v>
          </cell>
          <cell r="AG142">
            <v>0</v>
          </cell>
          <cell r="AH142">
            <v>0</v>
          </cell>
          <cell r="AI142">
            <v>0</v>
          </cell>
          <cell r="AK142">
            <v>225872.59622400001</v>
          </cell>
          <cell r="AL142">
            <v>214181.68436276985</v>
          </cell>
          <cell r="AM142">
            <v>11690.911861230154</v>
          </cell>
          <cell r="AO142">
            <v>712835.24198399996</v>
          </cell>
          <cell r="AP142">
            <v>709896.04436276993</v>
          </cell>
          <cell r="AQ142">
            <v>2939.197621230036</v>
          </cell>
          <cell r="AR142">
            <v>2939.197621230036</v>
          </cell>
        </row>
        <row r="143">
          <cell r="B143" t="str">
            <v>200108340A</v>
          </cell>
          <cell r="F143" t="str">
            <v>Private - Sp</v>
          </cell>
          <cell r="G143" t="str">
            <v xml:space="preserve">ONECORE HEALTH </v>
          </cell>
          <cell r="H143" t="str">
            <v>1044 SW 44TH ST  STE 350</v>
          </cell>
          <cell r="I143" t="str">
            <v xml:space="preserve">OKLAHOMA CITY  </v>
          </cell>
          <cell r="J143" t="str">
            <v>OK</v>
          </cell>
          <cell r="K143" t="str">
            <v>73109</v>
          </cell>
          <cell r="L143">
            <v>0.19059999999999999</v>
          </cell>
          <cell r="M143" t="str">
            <v>I</v>
          </cell>
          <cell r="N143">
            <v>7</v>
          </cell>
          <cell r="O143">
            <v>7</v>
          </cell>
          <cell r="P143">
            <v>158378.49</v>
          </cell>
          <cell r="Q143">
            <v>10435.52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Z143">
            <v>30186.940193999995</v>
          </cell>
          <cell r="AA143">
            <v>10435.52</v>
          </cell>
          <cell r="AB143">
            <v>19751.420193999995</v>
          </cell>
          <cell r="AD143">
            <v>3024513.9</v>
          </cell>
          <cell r="AE143">
            <v>246090.47999999998</v>
          </cell>
          <cell r="AF143">
            <v>43887.139400544649</v>
          </cell>
          <cell r="AG143">
            <v>0</v>
          </cell>
          <cell r="AH143">
            <v>0</v>
          </cell>
          <cell r="AI143">
            <v>0</v>
          </cell>
          <cell r="AK143">
            <v>576472.34933999996</v>
          </cell>
          <cell r="AL143">
            <v>289977.61940054462</v>
          </cell>
          <cell r="AM143">
            <v>286494.72993945534</v>
          </cell>
          <cell r="AO143">
            <v>606659.28953399998</v>
          </cell>
          <cell r="AP143">
            <v>300413.13940054463</v>
          </cell>
          <cell r="AQ143">
            <v>306246.15013345535</v>
          </cell>
          <cell r="AR143">
            <v>306246.15013345535</v>
          </cell>
        </row>
        <row r="144">
          <cell r="B144" t="str">
            <v>100748450B</v>
          </cell>
          <cell r="F144" t="str">
            <v>Private - Sp</v>
          </cell>
          <cell r="G144" t="str">
            <v xml:space="preserve">ORTHOPEDIC HOSPITAL OF OKLAHOMA </v>
          </cell>
          <cell r="H144" t="str">
            <v xml:space="preserve">2408 E. 81ST STREET  </v>
          </cell>
          <cell r="I144" t="str">
            <v xml:space="preserve">TULSA          </v>
          </cell>
          <cell r="J144" t="str">
            <v>OK</v>
          </cell>
          <cell r="K144" t="str">
            <v>74137</v>
          </cell>
          <cell r="L144">
            <v>0.27589999999999998</v>
          </cell>
          <cell r="M144" t="str">
            <v>I</v>
          </cell>
          <cell r="N144">
            <v>239</v>
          </cell>
          <cell r="O144">
            <v>239</v>
          </cell>
          <cell r="P144">
            <v>3517551.77</v>
          </cell>
          <cell r="Q144">
            <v>1011825.63</v>
          </cell>
          <cell r="R144">
            <v>37129.089999999997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Z144">
            <v>970492.53334299987</v>
          </cell>
          <cell r="AA144">
            <v>1048954.72</v>
          </cell>
          <cell r="AB144">
            <v>-78462.1866570001</v>
          </cell>
          <cell r="AD144">
            <v>12981711.789999999</v>
          </cell>
          <cell r="AE144">
            <v>2715274.41</v>
          </cell>
          <cell r="AF144">
            <v>1451906.31705445</v>
          </cell>
          <cell r="AG144">
            <v>0</v>
          </cell>
          <cell r="AH144">
            <v>0</v>
          </cell>
          <cell r="AI144">
            <v>0</v>
          </cell>
          <cell r="AK144">
            <v>3581654.2828609995</v>
          </cell>
          <cell r="AL144">
            <v>4167180.7270544502</v>
          </cell>
          <cell r="AM144">
            <v>-585526.44419345073</v>
          </cell>
          <cell r="AO144">
            <v>4552146.8162039993</v>
          </cell>
          <cell r="AP144">
            <v>5216135.4470544504</v>
          </cell>
          <cell r="AQ144">
            <v>-663988.63085045107</v>
          </cell>
          <cell r="AR144">
            <v>-663988.63085045107</v>
          </cell>
        </row>
        <row r="145">
          <cell r="B145" t="str">
            <v>200518600A</v>
          </cell>
          <cell r="F145" t="str">
            <v>Private - Sp</v>
          </cell>
          <cell r="G145" t="str">
            <v xml:space="preserve">PAM SPECIALTY HOSPITAL OF TULSA </v>
          </cell>
          <cell r="H145" t="str">
            <v xml:space="preserve">3219 S 79TH E AVE  </v>
          </cell>
          <cell r="I145" t="str">
            <v xml:space="preserve">TULSA          </v>
          </cell>
          <cell r="J145" t="str">
            <v>OK</v>
          </cell>
          <cell r="K145" t="str">
            <v>74145</v>
          </cell>
          <cell r="L145">
            <v>0.19370000000000001</v>
          </cell>
          <cell r="M145" t="str">
            <v>I</v>
          </cell>
          <cell r="N145">
            <v>258</v>
          </cell>
          <cell r="O145">
            <v>252</v>
          </cell>
          <cell r="P145">
            <v>2777235.06</v>
          </cell>
          <cell r="Q145">
            <v>299865.33</v>
          </cell>
          <cell r="R145">
            <v>6859.43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537950.4311220001</v>
          </cell>
          <cell r="AA145">
            <v>306724.76</v>
          </cell>
          <cell r="AB145">
            <v>231225.67112200009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K145">
            <v>0</v>
          </cell>
          <cell r="AL145">
            <v>0</v>
          </cell>
          <cell r="AM145">
            <v>0</v>
          </cell>
          <cell r="AO145">
            <v>537950.4311220001</v>
          </cell>
          <cell r="AP145">
            <v>306724.76</v>
          </cell>
          <cell r="AQ145">
            <v>231225.67112200009</v>
          </cell>
          <cell r="AR145">
            <v>231225.67112200009</v>
          </cell>
        </row>
        <row r="146">
          <cell r="B146" t="str">
            <v>200644000A</v>
          </cell>
          <cell r="F146" t="str">
            <v>Private - Sp</v>
          </cell>
          <cell r="G146" t="str">
            <v xml:space="preserve">SPECIALTY HOSPITAL OF MIDWEST CITY OPERATOR, LLC </v>
          </cell>
          <cell r="H146" t="str">
            <v xml:space="preserve">8210 NATIONAL AVE.  </v>
          </cell>
          <cell r="I146" t="str">
            <v xml:space="preserve">MIDWEST CITY   </v>
          </cell>
          <cell r="J146" t="str">
            <v>OK</v>
          </cell>
          <cell r="K146" t="str">
            <v>73110</v>
          </cell>
          <cell r="L146">
            <v>0.2586</v>
          </cell>
          <cell r="M146" t="str">
            <v>I</v>
          </cell>
          <cell r="N146">
            <v>748</v>
          </cell>
          <cell r="O146">
            <v>748</v>
          </cell>
          <cell r="P146">
            <v>2688682.59</v>
          </cell>
          <cell r="Q146">
            <v>768893.39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695293.317774</v>
          </cell>
          <cell r="AA146">
            <v>768893.39</v>
          </cell>
          <cell r="AB146">
            <v>-73600.072226000018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K146">
            <v>0</v>
          </cell>
          <cell r="AL146">
            <v>0</v>
          </cell>
          <cell r="AM146">
            <v>0</v>
          </cell>
          <cell r="AO146">
            <v>695293.317774</v>
          </cell>
          <cell r="AP146">
            <v>768893.39</v>
          </cell>
          <cell r="AQ146">
            <v>-73600.072226000018</v>
          </cell>
          <cell r="AR146">
            <v>-73600.072226000018</v>
          </cell>
        </row>
        <row r="147">
          <cell r="B147" t="str">
            <v>100700530A</v>
          </cell>
          <cell r="F147" t="str">
            <v>Private - Sp</v>
          </cell>
          <cell r="G147" t="str">
            <v xml:space="preserve">SURGICAL HOSPITAL OF OKLAHOMA LLC </v>
          </cell>
          <cell r="H147" t="str">
            <v xml:space="preserve">100 SE 59TH ST  </v>
          </cell>
          <cell r="I147" t="str">
            <v xml:space="preserve">OKLAHOMA CITY  </v>
          </cell>
          <cell r="J147" t="str">
            <v>OK</v>
          </cell>
          <cell r="K147" t="str">
            <v>73129</v>
          </cell>
          <cell r="L147">
            <v>0.18820000000000001</v>
          </cell>
          <cell r="M147" t="str">
            <v>I</v>
          </cell>
          <cell r="N147">
            <v>28</v>
          </cell>
          <cell r="O147">
            <v>26</v>
          </cell>
          <cell r="P147">
            <v>637343.32999999996</v>
          </cell>
          <cell r="Q147">
            <v>94680.83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119948.014706</v>
          </cell>
          <cell r="AA147">
            <v>94680.83</v>
          </cell>
          <cell r="AB147">
            <v>25267.184706</v>
          </cell>
          <cell r="AD147">
            <v>8194094.0800000001</v>
          </cell>
          <cell r="AE147">
            <v>1010724.0299999999</v>
          </cell>
          <cell r="AF147">
            <v>11959.594830093494</v>
          </cell>
          <cell r="AG147">
            <v>0</v>
          </cell>
          <cell r="AH147">
            <v>0</v>
          </cell>
          <cell r="AI147">
            <v>0</v>
          </cell>
          <cell r="AK147">
            <v>1542128.5058560001</v>
          </cell>
          <cell r="AL147">
            <v>1022683.6248300934</v>
          </cell>
          <cell r="AM147">
            <v>519444.88102590677</v>
          </cell>
          <cell r="AO147">
            <v>1662076.5205620001</v>
          </cell>
          <cell r="AP147">
            <v>1117364.4548300933</v>
          </cell>
          <cell r="AQ147">
            <v>544712.0657319068</v>
          </cell>
          <cell r="AR147">
            <v>544712.0657319068</v>
          </cell>
        </row>
        <row r="148">
          <cell r="B148" t="str">
            <v>200530140A</v>
          </cell>
          <cell r="F148" t="str">
            <v>Private - Sp</v>
          </cell>
          <cell r="G148" t="str">
            <v xml:space="preserve">TULSA - AMG SPECIALTY HOSPITAL </v>
          </cell>
          <cell r="H148" t="str">
            <v>2408 E 81ST STREET  SUITE 2800</v>
          </cell>
          <cell r="I148" t="str">
            <v xml:space="preserve">TULSA          </v>
          </cell>
          <cell r="J148" t="str">
            <v>OK</v>
          </cell>
          <cell r="K148" t="str">
            <v>74137</v>
          </cell>
          <cell r="L148">
            <v>0.39079999999999998</v>
          </cell>
          <cell r="M148" t="str">
            <v>I</v>
          </cell>
          <cell r="N148">
            <v>211</v>
          </cell>
          <cell r="O148">
            <v>211</v>
          </cell>
          <cell r="P148">
            <v>1146717.73</v>
          </cell>
          <cell r="Q148">
            <v>266057.90000000002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448137.28888399998</v>
          </cell>
          <cell r="AA148">
            <v>266057.90000000002</v>
          </cell>
          <cell r="AB148">
            <v>182079.38888399996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K148">
            <v>0</v>
          </cell>
          <cell r="AL148">
            <v>0</v>
          </cell>
          <cell r="AM148">
            <v>0</v>
          </cell>
          <cell r="AO148">
            <v>448137.28888399998</v>
          </cell>
          <cell r="AP148">
            <v>266057.90000000002</v>
          </cell>
          <cell r="AQ148">
            <v>182079.38888399996</v>
          </cell>
          <cell r="AR148">
            <v>182079.38888399996</v>
          </cell>
        </row>
        <row r="149">
          <cell r="B149" t="str">
            <v>200006260A</v>
          </cell>
          <cell r="F149" t="str">
            <v>Private - Sp</v>
          </cell>
          <cell r="G149" t="str">
            <v xml:space="preserve">TULSA SPINE HOSPITAL </v>
          </cell>
          <cell r="H149" t="str">
            <v xml:space="preserve">6901 S OLYMPIA AVENUE  </v>
          </cell>
          <cell r="I149" t="str">
            <v xml:space="preserve">TULSA          </v>
          </cell>
          <cell r="J149" t="str">
            <v>OK</v>
          </cell>
          <cell r="K149" t="str">
            <v>74132</v>
          </cell>
          <cell r="L149">
            <v>0.18390000000000001</v>
          </cell>
          <cell r="M149" t="str">
            <v>I</v>
          </cell>
          <cell r="N149">
            <v>36</v>
          </cell>
          <cell r="O149">
            <v>36</v>
          </cell>
          <cell r="P149">
            <v>826651.42</v>
          </cell>
          <cell r="Q149">
            <v>139772.78</v>
          </cell>
          <cell r="R149">
            <v>8268.7199999999993</v>
          </cell>
          <cell r="S149">
            <v>0</v>
          </cell>
          <cell r="T149">
            <v>4914.6952789231254</v>
          </cell>
          <cell r="U149">
            <v>0</v>
          </cell>
          <cell r="V149">
            <v>0</v>
          </cell>
          <cell r="W149">
            <v>356194.55999999994</v>
          </cell>
          <cell r="X149">
            <v>0</v>
          </cell>
          <cell r="Z149">
            <v>156935.89141692314</v>
          </cell>
          <cell r="AA149">
            <v>504236.05999999994</v>
          </cell>
          <cell r="AB149">
            <v>-347300.1685830768</v>
          </cell>
          <cell r="AD149">
            <v>31088120.809999999</v>
          </cell>
          <cell r="AE149">
            <v>3287713.27</v>
          </cell>
          <cell r="AF149">
            <v>425342.01867709152</v>
          </cell>
          <cell r="AG149">
            <v>0</v>
          </cell>
          <cell r="AH149">
            <v>121663.1287175367</v>
          </cell>
          <cell r="AI149">
            <v>1725453.12</v>
          </cell>
          <cell r="AK149">
            <v>5838768.5456765369</v>
          </cell>
          <cell r="AL149">
            <v>5438508.4086770918</v>
          </cell>
          <cell r="AM149">
            <v>400260.13699944504</v>
          </cell>
          <cell r="AO149">
            <v>5995704.43709346</v>
          </cell>
          <cell r="AP149">
            <v>5942744.4686770914</v>
          </cell>
          <cell r="AQ149">
            <v>52959.968416368589</v>
          </cell>
          <cell r="AR149">
            <v>2134607.6484163688</v>
          </cell>
        </row>
        <row r="150">
          <cell r="B150" t="str">
            <v>100677110F</v>
          </cell>
          <cell r="F150" t="str">
            <v>Private Children's Specialty</v>
          </cell>
          <cell r="G150" t="str">
            <v xml:space="preserve">THE CHILDRENS CENTER REHABILITATION HOSPITAL </v>
          </cell>
          <cell r="H150" t="str">
            <v xml:space="preserve">6800 NW 39 EXPRESSWAY  </v>
          </cell>
          <cell r="I150" t="str">
            <v xml:space="preserve">BETHANY        </v>
          </cell>
          <cell r="J150" t="str">
            <v>OK</v>
          </cell>
          <cell r="K150" t="str">
            <v>73008</v>
          </cell>
          <cell r="L150">
            <v>1.0463789999999999</v>
          </cell>
          <cell r="M150" t="str">
            <v>I</v>
          </cell>
          <cell r="N150">
            <v>35738</v>
          </cell>
          <cell r="O150">
            <v>35738</v>
          </cell>
          <cell r="P150">
            <v>36529508</v>
          </cell>
          <cell r="Q150">
            <v>36139297.710000001</v>
          </cell>
          <cell r="R150">
            <v>314254.28999999998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38223710.051532</v>
          </cell>
          <cell r="AA150">
            <v>36453552</v>
          </cell>
          <cell r="AB150">
            <v>1770158.0515320003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K150">
            <v>0</v>
          </cell>
          <cell r="AL150">
            <v>0</v>
          </cell>
          <cell r="AM150">
            <v>0</v>
          </cell>
          <cell r="AO150">
            <v>38223710.051532</v>
          </cell>
          <cell r="AP150">
            <v>36453552</v>
          </cell>
          <cell r="AQ150">
            <v>1770158.0515320003</v>
          </cell>
          <cell r="AR150">
            <v>1770158.0515320003</v>
          </cell>
        </row>
        <row r="151">
          <cell r="B151" t="str">
            <v>100700640A</v>
          </cell>
          <cell r="F151" t="str">
            <v>Public - Psychiatric</v>
          </cell>
          <cell r="G151" t="str">
            <v xml:space="preserve">CARL ALBERT COMM MHC </v>
          </cell>
          <cell r="H151" t="str">
            <v xml:space="preserve">1101 E MONROE  </v>
          </cell>
          <cell r="I151" t="str">
            <v xml:space="preserve">MCALESTER      </v>
          </cell>
          <cell r="J151" t="str">
            <v>OK</v>
          </cell>
          <cell r="K151" t="str">
            <v>74501</v>
          </cell>
          <cell r="L151">
            <v>1.7172077560785624</v>
          </cell>
          <cell r="M151" t="str">
            <v>I</v>
          </cell>
          <cell r="N151">
            <v>43</v>
          </cell>
          <cell r="O151">
            <v>43</v>
          </cell>
          <cell r="P151">
            <v>25689.919999999998</v>
          </cell>
          <cell r="Q151">
            <v>24919.360000000001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44114.929877037779</v>
          </cell>
          <cell r="AA151">
            <v>24919.360000000001</v>
          </cell>
          <cell r="AB151">
            <v>19195.569877037778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K151">
            <v>0</v>
          </cell>
          <cell r="AL151">
            <v>0</v>
          </cell>
          <cell r="AM151">
            <v>0</v>
          </cell>
          <cell r="AO151">
            <v>44114.929877037779</v>
          </cell>
          <cell r="AP151">
            <v>24919.360000000001</v>
          </cell>
          <cell r="AQ151">
            <v>19195.569877037778</v>
          </cell>
          <cell r="AR151">
            <v>19195.569877037778</v>
          </cell>
        </row>
        <row r="152">
          <cell r="B152" t="str">
            <v>100690030B</v>
          </cell>
          <cell r="C152" t="str">
            <v>100690030A</v>
          </cell>
          <cell r="F152" t="str">
            <v>Public - Psychiatric Hospital</v>
          </cell>
          <cell r="G152" t="str">
            <v xml:space="preserve">GRIFFIN MEMORIAL HOSPITAL </v>
          </cell>
          <cell r="H152" t="str">
            <v xml:space="preserve">900 E MAIN  </v>
          </cell>
          <cell r="I152" t="str">
            <v xml:space="preserve">NORMAN         </v>
          </cell>
          <cell r="J152" t="str">
            <v>OK</v>
          </cell>
          <cell r="K152" t="str">
            <v>73071</v>
          </cell>
          <cell r="L152">
            <v>0.87944991232764058</v>
          </cell>
          <cell r="M152" t="str">
            <v>I</v>
          </cell>
          <cell r="N152">
            <v>106</v>
          </cell>
          <cell r="O152">
            <v>104</v>
          </cell>
          <cell r="P152">
            <v>60817.56</v>
          </cell>
          <cell r="Q152">
            <v>56213.440000000002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53485.997809981018</v>
          </cell>
          <cell r="AA152">
            <v>56213.440000000002</v>
          </cell>
          <cell r="AB152">
            <v>-2727.4421900189845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K152">
            <v>0</v>
          </cell>
          <cell r="AL152">
            <v>0</v>
          </cell>
          <cell r="AM152">
            <v>0</v>
          </cell>
          <cell r="AO152">
            <v>53485.997809981018</v>
          </cell>
          <cell r="AP152">
            <v>56213.440000000002</v>
          </cell>
          <cell r="AQ152">
            <v>-2727.4421900189845</v>
          </cell>
          <cell r="AR152">
            <v>-2727.4421900189845</v>
          </cell>
        </row>
        <row r="153">
          <cell r="B153" t="str">
            <v>100700660B</v>
          </cell>
          <cell r="C153" t="str">
            <v>100700660A</v>
          </cell>
          <cell r="F153" t="str">
            <v>Public - Psychiatric Hospital</v>
          </cell>
          <cell r="G153" t="str">
            <v xml:space="preserve">JIM TALIAFERRO MHC </v>
          </cell>
          <cell r="H153" t="str">
            <v xml:space="preserve">602 SW 38TH STREET  </v>
          </cell>
          <cell r="I153" t="str">
            <v xml:space="preserve">LAWTON         </v>
          </cell>
          <cell r="J153" t="str">
            <v>OK</v>
          </cell>
          <cell r="K153" t="str">
            <v>73505</v>
          </cell>
          <cell r="L153">
            <v>2.1669744726982523</v>
          </cell>
          <cell r="M153" t="str">
            <v>I</v>
          </cell>
          <cell r="N153">
            <v>35</v>
          </cell>
          <cell r="O153">
            <v>34</v>
          </cell>
          <cell r="P153">
            <v>21507.84</v>
          </cell>
          <cell r="Q153">
            <v>19703.68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46606.94024287838</v>
          </cell>
          <cell r="AA153">
            <v>19703.68</v>
          </cell>
          <cell r="AB153">
            <v>26903.260242878379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K153">
            <v>0</v>
          </cell>
          <cell r="AL153">
            <v>0</v>
          </cell>
          <cell r="AM153">
            <v>0</v>
          </cell>
          <cell r="AO153">
            <v>46606.94024287838</v>
          </cell>
          <cell r="AP153">
            <v>19703.68</v>
          </cell>
          <cell r="AQ153">
            <v>26903.260242878379</v>
          </cell>
          <cell r="AR153">
            <v>26903.260242878379</v>
          </cell>
        </row>
        <row r="154">
          <cell r="B154" t="str">
            <v>100704080B</v>
          </cell>
          <cell r="C154" t="str">
            <v>100704080A</v>
          </cell>
          <cell r="F154" t="str">
            <v>Public - Psychiatric Hospital</v>
          </cell>
          <cell r="G154" t="str">
            <v xml:space="preserve">NORTHWEST CENTER FOR BEHAVIORAL HEALTH </v>
          </cell>
          <cell r="H154" t="str">
            <v>193461 E. COUNTY RD. 304  PO BOX 1</v>
          </cell>
          <cell r="I154" t="str">
            <v xml:space="preserve">FORT SUPPLY    </v>
          </cell>
          <cell r="J154" t="str">
            <v>OK</v>
          </cell>
          <cell r="K154" t="str">
            <v>73841</v>
          </cell>
          <cell r="L154">
            <v>1.119390517886975</v>
          </cell>
          <cell r="M154" t="str">
            <v>I</v>
          </cell>
          <cell r="N154">
            <v>17</v>
          </cell>
          <cell r="O154">
            <v>17</v>
          </cell>
          <cell r="P154">
            <v>10753.92</v>
          </cell>
          <cell r="Q154">
            <v>9851.84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12037.836078115099</v>
          </cell>
          <cell r="AA154">
            <v>9851.84</v>
          </cell>
          <cell r="AB154">
            <v>2185.9960781150985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K154">
            <v>0</v>
          </cell>
          <cell r="AL154">
            <v>0</v>
          </cell>
          <cell r="AM154">
            <v>0</v>
          </cell>
          <cell r="AO154">
            <v>12037.836078115099</v>
          </cell>
          <cell r="AP154">
            <v>9851.84</v>
          </cell>
          <cell r="AQ154">
            <v>2185.9960781150985</v>
          </cell>
          <cell r="AR154">
            <v>2185.9960781150985</v>
          </cell>
        </row>
        <row r="155">
          <cell r="B155" t="str">
            <v>100700670A</v>
          </cell>
          <cell r="F155" t="str">
            <v>Public - Rehabilitation</v>
          </cell>
          <cell r="G155" t="str">
            <v xml:space="preserve">J D MCCARTY C P CTR </v>
          </cell>
          <cell r="H155" t="str">
            <v xml:space="preserve">2002 EAST ROBINSON  </v>
          </cell>
          <cell r="I155" t="str">
            <v xml:space="preserve">NORMAN         </v>
          </cell>
          <cell r="J155" t="str">
            <v>OK</v>
          </cell>
          <cell r="K155" t="str">
            <v>73071</v>
          </cell>
          <cell r="L155">
            <v>1.7233000000000001</v>
          </cell>
          <cell r="M155" t="str">
            <v>I</v>
          </cell>
          <cell r="N155">
            <v>11353</v>
          </cell>
          <cell r="O155">
            <v>11352</v>
          </cell>
          <cell r="P155">
            <v>12328493.84</v>
          </cell>
          <cell r="Q155">
            <v>11011282.73</v>
          </cell>
          <cell r="R155">
            <v>19822.47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3229399</v>
          </cell>
          <cell r="Z155">
            <v>21245693.434472002</v>
          </cell>
          <cell r="AA155">
            <v>14260504.200000001</v>
          </cell>
          <cell r="AB155">
            <v>6985189.234472001</v>
          </cell>
          <cell r="AD155">
            <v>11934.74</v>
          </cell>
          <cell r="AE155">
            <v>7412.7000000000007</v>
          </cell>
          <cell r="AF155">
            <v>741.27199542812809</v>
          </cell>
          <cell r="AG155">
            <v>0</v>
          </cell>
          <cell r="AH155">
            <v>0</v>
          </cell>
          <cell r="AI155">
            <v>0</v>
          </cell>
          <cell r="AK155">
            <v>20567.137441999999</v>
          </cell>
          <cell r="AL155">
            <v>8153.971995428129</v>
          </cell>
          <cell r="AM155">
            <v>12413.165446571871</v>
          </cell>
          <cell r="AO155">
            <v>21266260.571914002</v>
          </cell>
          <cell r="AP155">
            <v>14268658.171995429</v>
          </cell>
          <cell r="AQ155">
            <v>6997602.399918573</v>
          </cell>
          <cell r="AR155">
            <v>6997602.399918573</v>
          </cell>
        </row>
        <row r="157">
          <cell r="N157">
            <v>610718</v>
          </cell>
          <cell r="O157">
            <v>608756</v>
          </cell>
          <cell r="P157">
            <v>3605129247.7800016</v>
          </cell>
          <cell r="Q157">
            <v>535151354.34999996</v>
          </cell>
          <cell r="R157">
            <v>38150786.829999983</v>
          </cell>
          <cell r="S157">
            <v>644236.84000000008</v>
          </cell>
          <cell r="T157">
            <v>12017833.393467909</v>
          </cell>
          <cell r="U157">
            <v>5811373</v>
          </cell>
          <cell r="V157">
            <v>34013202</v>
          </cell>
          <cell r="W157">
            <v>404498608.20999986</v>
          </cell>
          <cell r="X157">
            <v>111892751.39999999</v>
          </cell>
          <cell r="Z157">
            <v>792442301.43507612</v>
          </cell>
          <cell r="AA157">
            <v>1130162312.6299996</v>
          </cell>
          <cell r="AB157">
            <v>-337720011.19492346</v>
          </cell>
          <cell r="AD157">
            <v>2379525834.9899998</v>
          </cell>
          <cell r="AE157">
            <v>233757944.87</v>
          </cell>
          <cell r="AF157">
            <v>24575577.187877584</v>
          </cell>
          <cell r="AG157">
            <v>59850.69999999999</v>
          </cell>
          <cell r="AH157">
            <v>6523490.0143711753</v>
          </cell>
          <cell r="AI157">
            <v>101678325.24000002</v>
          </cell>
          <cell r="AK157">
            <v>506197200.80878794</v>
          </cell>
          <cell r="AL157">
            <v>360071697.99787766</v>
          </cell>
          <cell r="AM157">
            <v>146125502.81091043</v>
          </cell>
          <cell r="AO157">
            <v>1298639502.2438633</v>
          </cell>
          <cell r="AP157">
            <v>1490234010.6278784</v>
          </cell>
          <cell r="AQ157">
            <v>-191594508.38401344</v>
          </cell>
          <cell r="AR157">
            <v>314582425.06598651</v>
          </cell>
        </row>
        <row r="161">
          <cell r="B161" t="str">
            <v>100817680A</v>
          </cell>
          <cell r="F161" t="str">
            <v>Private - OOS</v>
          </cell>
          <cell r="G161" t="str">
            <v xml:space="preserve">ARKANSAS CHILDREN'S HOSPITAL </v>
          </cell>
          <cell r="H161">
            <v>0</v>
          </cell>
          <cell r="I161">
            <v>0</v>
          </cell>
          <cell r="J161">
            <v>0</v>
          </cell>
          <cell r="K161" t="str">
            <v>72203</v>
          </cell>
          <cell r="L161">
            <v>0.52370000000000005</v>
          </cell>
          <cell r="M161" t="str">
            <v>I</v>
          </cell>
          <cell r="N161">
            <v>759</v>
          </cell>
          <cell r="O161">
            <v>759</v>
          </cell>
          <cell r="P161">
            <v>6549128.5599999996</v>
          </cell>
          <cell r="Q161">
            <v>1854376.13</v>
          </cell>
          <cell r="R161">
            <v>88928.73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Z161">
            <v>3429778.6268720003</v>
          </cell>
          <cell r="AA161">
            <v>1943304.8599999999</v>
          </cell>
          <cell r="AB161">
            <v>1486473.7668720004</v>
          </cell>
          <cell r="AD161">
            <v>891826.66</v>
          </cell>
          <cell r="AE161">
            <v>144628.24</v>
          </cell>
          <cell r="AF161">
            <v>22930.99</v>
          </cell>
          <cell r="AG161">
            <v>0</v>
          </cell>
          <cell r="AH161">
            <v>0</v>
          </cell>
          <cell r="AI161">
            <v>0</v>
          </cell>
          <cell r="AK161">
            <v>467049.62184200005</v>
          </cell>
          <cell r="AL161">
            <v>167559.22999999998</v>
          </cell>
          <cell r="AM161">
            <v>299490.39184200007</v>
          </cell>
          <cell r="AO161">
            <v>3896828.2487140005</v>
          </cell>
          <cell r="AP161">
            <v>2110864.09</v>
          </cell>
          <cell r="AQ161">
            <v>1785964.1587140006</v>
          </cell>
          <cell r="AR161">
            <v>1785964.1587140006</v>
          </cell>
        </row>
        <row r="162">
          <cell r="B162" t="str">
            <v>100701950A</v>
          </cell>
          <cell r="F162" t="str">
            <v>Private - OOS</v>
          </cell>
          <cell r="G162" t="str">
            <v xml:space="preserve">CHILDREN'S MEDICAL CENTER OF DALLAS </v>
          </cell>
          <cell r="H162">
            <v>0</v>
          </cell>
          <cell r="I162">
            <v>0</v>
          </cell>
          <cell r="J162">
            <v>0</v>
          </cell>
          <cell r="K162" t="str">
            <v>75235</v>
          </cell>
          <cell r="L162">
            <v>0.31690000000000002</v>
          </cell>
          <cell r="M162" t="str">
            <v>I</v>
          </cell>
          <cell r="N162">
            <v>359</v>
          </cell>
          <cell r="O162">
            <v>359</v>
          </cell>
          <cell r="P162">
            <v>6579252.04</v>
          </cell>
          <cell r="Q162">
            <v>1003003.3</v>
          </cell>
          <cell r="R162">
            <v>188536.44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Z162">
            <v>2084964.971476</v>
          </cell>
          <cell r="AA162">
            <v>1191539.74</v>
          </cell>
          <cell r="AB162">
            <v>893425.23147600004</v>
          </cell>
          <cell r="AD162">
            <v>1498905.39</v>
          </cell>
          <cell r="AE162">
            <v>78992.62</v>
          </cell>
          <cell r="AF162">
            <v>43071.16</v>
          </cell>
          <cell r="AG162">
            <v>0</v>
          </cell>
          <cell r="AH162">
            <v>0</v>
          </cell>
          <cell r="AI162">
            <v>0</v>
          </cell>
          <cell r="AK162">
            <v>475003.11809100001</v>
          </cell>
          <cell r="AL162">
            <v>122063.78</v>
          </cell>
          <cell r="AM162">
            <v>352939.33809099998</v>
          </cell>
          <cell r="AO162">
            <v>2559968.089567</v>
          </cell>
          <cell r="AP162">
            <v>1313603.52</v>
          </cell>
          <cell r="AQ162">
            <v>1246364.569567</v>
          </cell>
          <cell r="AR162">
            <v>1246364.569567</v>
          </cell>
        </row>
        <row r="163">
          <cell r="B163" t="str">
            <v>100701950D</v>
          </cell>
          <cell r="F163" t="str">
            <v>Private - OOS</v>
          </cell>
          <cell r="G163" t="str">
            <v xml:space="preserve">CHILDREN'S MEDICAL CENTER PLANO </v>
          </cell>
          <cell r="H163">
            <v>0</v>
          </cell>
          <cell r="I163">
            <v>0</v>
          </cell>
          <cell r="J163">
            <v>0</v>
          </cell>
          <cell r="K163" t="str">
            <v>75024</v>
          </cell>
          <cell r="L163">
            <v>0.2586</v>
          </cell>
          <cell r="M163" t="str">
            <v>I</v>
          </cell>
          <cell r="N163">
            <v>4</v>
          </cell>
          <cell r="O163">
            <v>4</v>
          </cell>
          <cell r="P163">
            <v>72401.350000000006</v>
          </cell>
          <cell r="Q163">
            <v>8275.2900000000009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Z163">
            <v>18722.989110000002</v>
          </cell>
          <cell r="AA163">
            <v>8275.2900000000009</v>
          </cell>
          <cell r="AB163">
            <v>10447.699110000001</v>
          </cell>
          <cell r="AD163">
            <v>426154.95</v>
          </cell>
          <cell r="AE163">
            <v>26023.43</v>
          </cell>
          <cell r="AF163">
            <v>1170.8900000000001</v>
          </cell>
          <cell r="AG163">
            <v>0</v>
          </cell>
          <cell r="AH163">
            <v>0</v>
          </cell>
          <cell r="AI163">
            <v>0</v>
          </cell>
          <cell r="AK163">
            <v>110203.67007000001</v>
          </cell>
          <cell r="AL163">
            <v>27194.32</v>
          </cell>
          <cell r="AM163">
            <v>83009.350070000015</v>
          </cell>
          <cell r="AO163">
            <v>128926.65918000002</v>
          </cell>
          <cell r="AP163">
            <v>35469.61</v>
          </cell>
          <cell r="AQ163">
            <v>93457.049180000016</v>
          </cell>
          <cell r="AR163">
            <v>93457.049180000016</v>
          </cell>
        </row>
        <row r="164">
          <cell r="B164" t="str">
            <v>100693290A</v>
          </cell>
          <cell r="F164" t="str">
            <v>Private - OOS</v>
          </cell>
          <cell r="G164" t="str">
            <v xml:space="preserve">ST LOUIS CHILDRENS HOSPITAL </v>
          </cell>
          <cell r="H164">
            <v>0</v>
          </cell>
          <cell r="I164">
            <v>0</v>
          </cell>
          <cell r="J164">
            <v>0</v>
          </cell>
          <cell r="K164" t="str">
            <v>63110</v>
          </cell>
          <cell r="L164">
            <v>0.41449999999999998</v>
          </cell>
          <cell r="M164" t="str">
            <v>I</v>
          </cell>
          <cell r="N164">
            <v>385</v>
          </cell>
          <cell r="O164">
            <v>385</v>
          </cell>
          <cell r="P164">
            <v>4832277.54</v>
          </cell>
          <cell r="Q164">
            <v>1282478.6200000001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Z164">
            <v>2002979.04033</v>
          </cell>
          <cell r="AA164">
            <v>1282478.6200000001</v>
          </cell>
          <cell r="AB164">
            <v>720500.42032999988</v>
          </cell>
          <cell r="AD164">
            <v>280575.58</v>
          </cell>
          <cell r="AE164">
            <v>22638.15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K164">
            <v>116298.57791000001</v>
          </cell>
          <cell r="AL164">
            <v>22638.15</v>
          </cell>
          <cell r="AM164">
            <v>93660.427909999999</v>
          </cell>
          <cell r="AO164">
            <v>2119277.6182400002</v>
          </cell>
          <cell r="AP164">
            <v>1305116.77</v>
          </cell>
          <cell r="AQ164">
            <v>814160.8482400002</v>
          </cell>
          <cell r="AR164">
            <v>814160.8482400002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CAH 101% of cost"/>
      <sheetName val="Hosp Pmnts (all hospitals)"/>
      <sheetName val="UPL Gap Summary sfy18"/>
      <sheetName val="DRG UPL SFY18 Combined"/>
      <sheetName val="SHOPP UPL SFY2018 Combined INP"/>
      <sheetName val="SHOPP UPL SFY2018 Combined OUT"/>
      <sheetName val="Cost UPL SFY18 Combine"/>
      <sheetName val="CCR SHOPP 18"/>
      <sheetName val="HCRIS CR data"/>
      <sheetName val="Sheet1"/>
    </sheetNames>
    <sheetDataSet>
      <sheetData sheetId="0">
        <row r="81">
          <cell r="AD81">
            <v>511512575.04414362</v>
          </cell>
        </row>
      </sheetData>
      <sheetData sheetId="1">
        <row r="43">
          <cell r="AP43">
            <v>5474641</v>
          </cell>
          <cell r="AV43">
            <v>18240322</v>
          </cell>
        </row>
      </sheetData>
      <sheetData sheetId="2" refreshError="1"/>
      <sheetData sheetId="3">
        <row r="14">
          <cell r="D14">
            <v>0.82659757783998167</v>
          </cell>
        </row>
        <row r="15">
          <cell r="D15">
            <v>0.17340242216001833</v>
          </cell>
        </row>
        <row r="19">
          <cell r="D19">
            <v>0.12812737683109277</v>
          </cell>
          <cell r="F19">
            <v>0.14403673107127363</v>
          </cell>
        </row>
        <row r="20">
          <cell r="D20">
            <v>0.87187262316890723</v>
          </cell>
          <cell r="F20">
            <v>0.85596326892872643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1"/>
  <sheetViews>
    <sheetView tabSelected="1" workbookViewId="0">
      <pane xSplit="2" ySplit="1" topLeftCell="C2" activePane="bottomRight" state="frozen"/>
      <selection activeCell="V39" sqref="V39"/>
      <selection pane="topRight" activeCell="V39" sqref="V39"/>
      <selection pane="bottomLeft" activeCell="V39" sqref="V39"/>
      <selection pane="bottomRight" activeCell="C2" sqref="C2"/>
    </sheetView>
  </sheetViews>
  <sheetFormatPr defaultRowHeight="15" x14ac:dyDescent="0.25"/>
  <cols>
    <col min="1" max="1" width="11.7109375" bestFit="1" customWidth="1"/>
    <col min="2" max="2" width="47.7109375" bestFit="1" customWidth="1"/>
    <col min="3" max="3" width="7.85546875" customWidth="1"/>
    <col min="4" max="4" width="2.7109375" style="6" customWidth="1"/>
    <col min="5" max="5" width="8" bestFit="1" customWidth="1"/>
    <col min="6" max="6" width="15.28515625" bestFit="1" customWidth="1"/>
    <col min="7" max="7" width="13.5703125" bestFit="1" customWidth="1"/>
    <col min="8" max="8" width="15.28515625" bestFit="1" customWidth="1"/>
    <col min="9" max="9" width="13.5703125" bestFit="1" customWidth="1"/>
    <col min="10" max="10" width="15.28515625" bestFit="1" customWidth="1"/>
    <col min="11" max="11" width="13.5703125" bestFit="1" customWidth="1"/>
    <col min="12" max="12" width="14.28515625" bestFit="1" customWidth="1"/>
    <col min="13" max="13" width="13.5703125" bestFit="1" customWidth="1"/>
    <col min="14" max="14" width="15.28515625" bestFit="1" customWidth="1"/>
    <col min="15" max="15" width="2.7109375" style="6" customWidth="1"/>
    <col min="16" max="16" width="14.28515625" bestFit="1" customWidth="1"/>
    <col min="17" max="17" width="13.5703125" bestFit="1" customWidth="1"/>
    <col min="18" max="18" width="14.5703125" bestFit="1" customWidth="1"/>
    <col min="19" max="19" width="2.7109375" style="6" customWidth="1"/>
    <col min="20" max="20" width="14.28515625" bestFit="1" customWidth="1"/>
    <col min="21" max="21" width="13.5703125" bestFit="1" customWidth="1"/>
    <col min="22" max="22" width="15.28515625" bestFit="1" customWidth="1"/>
    <col min="23" max="23" width="2.7109375" style="6" customWidth="1"/>
    <col min="24" max="24" width="8.140625" bestFit="1" customWidth="1"/>
    <col min="25" max="25" width="14.5703125" bestFit="1" customWidth="1"/>
    <col min="26" max="26" width="13.5703125" bestFit="1" customWidth="1"/>
    <col min="27" max="27" width="14.5703125" bestFit="1" customWidth="1"/>
    <col min="28" max="28" width="13.5703125" bestFit="1" customWidth="1"/>
    <col min="29" max="29" width="14.5703125" bestFit="1" customWidth="1"/>
    <col min="30" max="30" width="2.5703125" style="6" customWidth="1"/>
    <col min="31" max="31" width="12.85546875" bestFit="1" customWidth="1"/>
    <col min="32" max="32" width="12.7109375" bestFit="1" customWidth="1"/>
    <col min="33" max="33" width="12.42578125" bestFit="1" customWidth="1"/>
    <col min="34" max="34" width="11.85546875" style="6" bestFit="1" customWidth="1"/>
  </cols>
  <sheetData>
    <row r="1" spans="1:33" ht="51.75" x14ac:dyDescent="0.25">
      <c r="A1" s="1" t="s">
        <v>0</v>
      </c>
      <c r="B1" s="2" t="s">
        <v>1</v>
      </c>
      <c r="C1" s="2" t="s">
        <v>2</v>
      </c>
      <c r="D1" s="66"/>
      <c r="E1" s="3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5" t="s">
        <v>12</v>
      </c>
      <c r="O1" s="66"/>
      <c r="P1" s="4" t="s">
        <v>13</v>
      </c>
      <c r="Q1" s="4" t="s">
        <v>14</v>
      </c>
      <c r="R1" s="5" t="s">
        <v>15</v>
      </c>
      <c r="S1" s="66"/>
      <c r="T1" s="4" t="s">
        <v>16</v>
      </c>
      <c r="U1" s="4" t="s">
        <v>17</v>
      </c>
      <c r="V1" s="5" t="s">
        <v>18</v>
      </c>
      <c r="X1" s="3" t="s">
        <v>19</v>
      </c>
      <c r="Y1" s="4" t="s">
        <v>4</v>
      </c>
      <c r="Z1" s="4" t="s">
        <v>5</v>
      </c>
      <c r="AA1" s="4" t="s">
        <v>20</v>
      </c>
      <c r="AB1" s="4" t="s">
        <v>21</v>
      </c>
      <c r="AC1" s="5" t="s">
        <v>22</v>
      </c>
      <c r="AE1" s="4" t="s">
        <v>23</v>
      </c>
      <c r="AF1" s="4" t="s">
        <v>24</v>
      </c>
      <c r="AG1" s="5" t="s">
        <v>25</v>
      </c>
    </row>
    <row r="2" spans="1:33" x14ac:dyDescent="0.25">
      <c r="A2" s="7" t="s">
        <v>26</v>
      </c>
      <c r="B2" s="8" t="s">
        <v>160</v>
      </c>
      <c r="C2" s="8">
        <v>1</v>
      </c>
      <c r="D2" s="8"/>
      <c r="E2" s="3"/>
      <c r="F2" s="64">
        <v>6800605</v>
      </c>
      <c r="G2" s="9">
        <v>1228670</v>
      </c>
      <c r="H2" s="64">
        <v>6750660</v>
      </c>
      <c r="I2" s="9">
        <v>1252746</v>
      </c>
      <c r="J2" s="65">
        <v>6744127</v>
      </c>
      <c r="K2" s="9">
        <v>1254098</v>
      </c>
      <c r="L2" s="10">
        <f>ROUND(F2*23.6%,2)</f>
        <v>1604942.78</v>
      </c>
      <c r="M2" s="10">
        <f>ROUND(G2*23.6%,2)</f>
        <v>289966.12</v>
      </c>
      <c r="N2" s="11">
        <f t="shared" ref="N2:N65" si="0">L2+M2</f>
        <v>1894908.9</v>
      </c>
      <c r="O2" s="8"/>
      <c r="P2" s="10">
        <f t="shared" ref="P2:Q8" si="1">ROUND(F2*25%,2)-(ROUND(F2*23.6%,2)-ROUND(H2*23.6%,2))</f>
        <v>1688364.23</v>
      </c>
      <c r="Q2" s="10">
        <f t="shared" si="1"/>
        <v>312849.44</v>
      </c>
      <c r="R2" s="11">
        <f>P2+Q2</f>
        <v>2001213.67</v>
      </c>
      <c r="S2" s="8"/>
      <c r="T2" s="10">
        <f t="shared" ref="T2:T29" si="2">ROUND(J2*25%,2)+(J2*23.6%)+(J2*25%)-L2-P2</f>
        <v>1670370.4619999998</v>
      </c>
      <c r="U2" s="10">
        <f t="shared" ref="U2:U29" si="3">ROUND(K2*25%,2)+(K2*23.6%)+(K2*25%)-M2-Q2</f>
        <v>320200.56800000003</v>
      </c>
      <c r="V2" s="11">
        <f>T2+U2</f>
        <v>1990571.0299999998</v>
      </c>
      <c r="X2" s="3"/>
      <c r="Y2" s="65">
        <v>7505742</v>
      </c>
      <c r="Z2" s="9">
        <v>1395891</v>
      </c>
      <c r="AA2" s="10">
        <f>ROUND(Y2*25%,2)</f>
        <v>1876435.5</v>
      </c>
      <c r="AB2" s="10">
        <f>ROUND(Z2*25%,2)</f>
        <v>348972.75</v>
      </c>
      <c r="AC2" s="11">
        <f>AA2+AB2</f>
        <v>2225408.25</v>
      </c>
      <c r="AE2" s="10">
        <f t="shared" ref="AE2:AF8" si="4">ROUND(Y2*1.4%,2)</f>
        <v>105080.39</v>
      </c>
      <c r="AF2" s="10">
        <f t="shared" si="4"/>
        <v>19542.47</v>
      </c>
      <c r="AG2" s="11">
        <f>AE2+AF2</f>
        <v>124622.86</v>
      </c>
    </row>
    <row r="3" spans="1:33" x14ac:dyDescent="0.25">
      <c r="A3" s="12" t="s">
        <v>27</v>
      </c>
      <c r="B3" s="8" t="s">
        <v>161</v>
      </c>
      <c r="C3" s="8">
        <v>1</v>
      </c>
      <c r="D3" s="8"/>
      <c r="E3" s="13"/>
      <c r="F3" s="65">
        <v>5309764</v>
      </c>
      <c r="G3" s="9">
        <v>1702318</v>
      </c>
      <c r="H3" s="65">
        <v>5270768</v>
      </c>
      <c r="I3" s="9">
        <v>1735675</v>
      </c>
      <c r="J3" s="65">
        <v>5265667</v>
      </c>
      <c r="K3" s="9">
        <v>1737548</v>
      </c>
      <c r="L3" s="10">
        <f t="shared" ref="L3:M66" si="5">ROUND(F3*23.6%,2)</f>
        <v>1253104.3</v>
      </c>
      <c r="M3" s="10">
        <f t="shared" si="5"/>
        <v>401747.05</v>
      </c>
      <c r="N3" s="11">
        <f t="shared" si="0"/>
        <v>1654851.35</v>
      </c>
      <c r="O3" s="8"/>
      <c r="P3" s="10">
        <f t="shared" si="1"/>
        <v>1318237.95</v>
      </c>
      <c r="Q3" s="10">
        <f t="shared" si="1"/>
        <v>433451.75</v>
      </c>
      <c r="R3" s="11">
        <f t="shared" ref="R3:R67" si="6">P3+Q3</f>
        <v>1751689.7</v>
      </c>
      <c r="S3" s="8"/>
      <c r="T3" s="10">
        <f t="shared" si="2"/>
        <v>1304188.6619999998</v>
      </c>
      <c r="U3" s="10">
        <f t="shared" si="3"/>
        <v>443636.52799999993</v>
      </c>
      <c r="V3" s="11">
        <f t="shared" ref="V3:V51" si="7">T3+U3</f>
        <v>1747825.1899999997</v>
      </c>
      <c r="X3" s="13"/>
      <c r="Y3" s="65">
        <v>5860319</v>
      </c>
      <c r="Z3" s="9">
        <v>1934001</v>
      </c>
      <c r="AA3" s="10">
        <f t="shared" ref="AA3:AB51" si="8">ROUND(Y3*25%,2)</f>
        <v>1465079.75</v>
      </c>
      <c r="AB3" s="10">
        <f t="shared" si="8"/>
        <v>483500.25</v>
      </c>
      <c r="AC3" s="11">
        <f t="shared" ref="AC3:AC66" si="9">AA3+AB3</f>
        <v>1948580</v>
      </c>
      <c r="AE3" s="10">
        <f t="shared" si="4"/>
        <v>82044.47</v>
      </c>
      <c r="AF3" s="10">
        <f t="shared" si="4"/>
        <v>27076.01</v>
      </c>
      <c r="AG3" s="11">
        <f t="shared" ref="AG3:AG66" si="10">AE3+AF3</f>
        <v>109120.48</v>
      </c>
    </row>
    <row r="4" spans="1:33" x14ac:dyDescent="0.25">
      <c r="A4" s="12" t="s">
        <v>28</v>
      </c>
      <c r="B4" s="8" t="s">
        <v>29</v>
      </c>
      <c r="C4" s="8">
        <v>1</v>
      </c>
      <c r="D4" s="8"/>
      <c r="E4" s="13"/>
      <c r="F4" s="65">
        <v>488831</v>
      </c>
      <c r="G4" s="9">
        <v>568804</v>
      </c>
      <c r="H4" s="65">
        <v>485241</v>
      </c>
      <c r="I4" s="9">
        <v>579949</v>
      </c>
      <c r="J4" s="65">
        <v>484772</v>
      </c>
      <c r="K4" s="9">
        <v>580575</v>
      </c>
      <c r="L4" s="10">
        <f t="shared" si="5"/>
        <v>115364.12</v>
      </c>
      <c r="M4" s="10">
        <f t="shared" si="5"/>
        <v>134237.74</v>
      </c>
      <c r="N4" s="11">
        <f t="shared" si="0"/>
        <v>249601.86</v>
      </c>
      <c r="O4" s="8"/>
      <c r="P4" s="10">
        <f t="shared" si="1"/>
        <v>121360.51000000001</v>
      </c>
      <c r="Q4" s="10">
        <f t="shared" si="1"/>
        <v>144831.22</v>
      </c>
      <c r="R4" s="11">
        <f t="shared" si="6"/>
        <v>266191.73</v>
      </c>
      <c r="S4" s="8"/>
      <c r="T4" s="10">
        <f t="shared" si="2"/>
        <v>120067.56200000003</v>
      </c>
      <c r="U4" s="10">
        <f t="shared" si="3"/>
        <v>148234.24000000002</v>
      </c>
      <c r="V4" s="11">
        <f t="shared" si="7"/>
        <v>268301.80200000003</v>
      </c>
      <c r="X4" s="13"/>
      <c r="Y4" s="65">
        <v>539517</v>
      </c>
      <c r="Z4" s="9">
        <v>646217</v>
      </c>
      <c r="AA4" s="10">
        <f t="shared" si="8"/>
        <v>134879.25</v>
      </c>
      <c r="AB4" s="10">
        <f t="shared" si="8"/>
        <v>161554.25</v>
      </c>
      <c r="AC4" s="11">
        <f t="shared" si="9"/>
        <v>296433.5</v>
      </c>
      <c r="AE4" s="10">
        <f t="shared" si="4"/>
        <v>7553.24</v>
      </c>
      <c r="AF4" s="10">
        <f t="shared" si="4"/>
        <v>9047.0400000000009</v>
      </c>
      <c r="AG4" s="11">
        <f t="shared" si="10"/>
        <v>16600.28</v>
      </c>
    </row>
    <row r="5" spans="1:33" x14ac:dyDescent="0.25">
      <c r="A5" s="14" t="s">
        <v>30</v>
      </c>
      <c r="B5" s="8" t="s">
        <v>31</v>
      </c>
      <c r="C5" s="8">
        <v>1</v>
      </c>
      <c r="D5" s="8"/>
      <c r="E5" s="13"/>
      <c r="F5" s="65">
        <v>591667</v>
      </c>
      <c r="G5" s="9">
        <v>682142</v>
      </c>
      <c r="H5" s="65">
        <v>587322</v>
      </c>
      <c r="I5" s="9">
        <v>695509</v>
      </c>
      <c r="J5" s="65">
        <v>586754</v>
      </c>
      <c r="K5" s="9">
        <v>696259</v>
      </c>
      <c r="L5" s="10">
        <f t="shared" si="5"/>
        <v>139633.41</v>
      </c>
      <c r="M5" s="10">
        <f t="shared" si="5"/>
        <v>160985.51</v>
      </c>
      <c r="N5" s="11">
        <f t="shared" si="0"/>
        <v>300618.92000000004</v>
      </c>
      <c r="O5" s="8"/>
      <c r="P5" s="10">
        <f t="shared" si="1"/>
        <v>146891.32999999999</v>
      </c>
      <c r="Q5" s="10">
        <f t="shared" si="1"/>
        <v>173690.11</v>
      </c>
      <c r="R5" s="11">
        <f t="shared" si="6"/>
        <v>320581.43999999994</v>
      </c>
      <c r="S5" s="8"/>
      <c r="T5" s="10">
        <f>ROUND(J5*25%,2)+(J5*23.6%)+(J5*25%)-L5-P5</f>
        <v>145326.204</v>
      </c>
      <c r="U5" s="10">
        <f t="shared" si="3"/>
        <v>177771.00400000002</v>
      </c>
      <c r="V5" s="11">
        <f t="shared" si="7"/>
        <v>323097.20799999998</v>
      </c>
      <c r="X5" s="13"/>
      <c r="Y5" s="65">
        <v>653016</v>
      </c>
      <c r="Z5" s="9">
        <v>774981</v>
      </c>
      <c r="AA5" s="10">
        <f t="shared" si="8"/>
        <v>163254</v>
      </c>
      <c r="AB5" s="10">
        <f t="shared" si="8"/>
        <v>193745.25</v>
      </c>
      <c r="AC5" s="11">
        <f t="shared" si="9"/>
        <v>356999.25</v>
      </c>
      <c r="AE5" s="10">
        <f t="shared" si="4"/>
        <v>9142.2199999999993</v>
      </c>
      <c r="AF5" s="10">
        <f t="shared" si="4"/>
        <v>10849.73</v>
      </c>
      <c r="AG5" s="11">
        <f t="shared" si="10"/>
        <v>19991.949999999997</v>
      </c>
    </row>
    <row r="6" spans="1:33" x14ac:dyDescent="0.25">
      <c r="A6" s="15" t="s">
        <v>32</v>
      </c>
      <c r="B6" s="8" t="s">
        <v>33</v>
      </c>
      <c r="C6" s="8">
        <v>1</v>
      </c>
      <c r="D6" s="8"/>
      <c r="E6" s="13"/>
      <c r="F6" s="65">
        <v>0</v>
      </c>
      <c r="G6" s="9">
        <v>0</v>
      </c>
      <c r="H6" s="65">
        <v>0</v>
      </c>
      <c r="I6" s="9">
        <v>0</v>
      </c>
      <c r="J6" s="65">
        <v>0</v>
      </c>
      <c r="K6" s="9">
        <v>0</v>
      </c>
      <c r="L6" s="10">
        <f t="shared" si="5"/>
        <v>0</v>
      </c>
      <c r="M6" s="10">
        <f t="shared" si="5"/>
        <v>0</v>
      </c>
      <c r="N6" s="11">
        <f t="shared" si="0"/>
        <v>0</v>
      </c>
      <c r="O6" s="8"/>
      <c r="P6" s="10">
        <f t="shared" si="1"/>
        <v>0</v>
      </c>
      <c r="Q6" s="10">
        <f t="shared" si="1"/>
        <v>0</v>
      </c>
      <c r="R6" s="11">
        <f t="shared" si="6"/>
        <v>0</v>
      </c>
      <c r="S6" s="8"/>
      <c r="T6" s="10">
        <f t="shared" si="2"/>
        <v>0</v>
      </c>
      <c r="U6" s="10">
        <f t="shared" si="3"/>
        <v>0</v>
      </c>
      <c r="V6" s="11">
        <f t="shared" si="7"/>
        <v>0</v>
      </c>
      <c r="X6" s="13"/>
      <c r="Y6" s="65">
        <v>0</v>
      </c>
      <c r="Z6" s="9">
        <v>0</v>
      </c>
      <c r="AA6" s="10">
        <f t="shared" si="8"/>
        <v>0</v>
      </c>
      <c r="AB6" s="10">
        <f t="shared" si="8"/>
        <v>0</v>
      </c>
      <c r="AC6" s="11">
        <f t="shared" si="9"/>
        <v>0</v>
      </c>
      <c r="AE6" s="10">
        <f t="shared" si="4"/>
        <v>0</v>
      </c>
      <c r="AF6" s="10">
        <f t="shared" si="4"/>
        <v>0</v>
      </c>
      <c r="AG6" s="11">
        <f t="shared" si="10"/>
        <v>0</v>
      </c>
    </row>
    <row r="7" spans="1:33" x14ac:dyDescent="0.25">
      <c r="A7" s="16" t="s">
        <v>34</v>
      </c>
      <c r="B7" s="8" t="s">
        <v>35</v>
      </c>
      <c r="C7" s="8">
        <v>1</v>
      </c>
      <c r="D7" s="8"/>
      <c r="E7" s="13"/>
      <c r="F7" s="65">
        <v>5119513</v>
      </c>
      <c r="G7" s="9">
        <v>0</v>
      </c>
      <c r="H7" s="65">
        <v>5081914</v>
      </c>
      <c r="I7" s="9">
        <v>0</v>
      </c>
      <c r="J7" s="65">
        <v>5076996</v>
      </c>
      <c r="K7" s="9">
        <v>0</v>
      </c>
      <c r="L7" s="10">
        <f t="shared" si="5"/>
        <v>1208205.07</v>
      </c>
      <c r="M7" s="10">
        <f t="shared" si="5"/>
        <v>0</v>
      </c>
      <c r="N7" s="11">
        <f t="shared" si="0"/>
        <v>1208205.07</v>
      </c>
      <c r="O7" s="8"/>
      <c r="P7" s="10">
        <f t="shared" si="1"/>
        <v>1271004.8799999999</v>
      </c>
      <c r="Q7" s="10">
        <f t="shared" si="1"/>
        <v>0</v>
      </c>
      <c r="R7" s="11">
        <f t="shared" si="6"/>
        <v>1271004.8799999999</v>
      </c>
      <c r="S7" s="8"/>
      <c r="T7" s="10">
        <f t="shared" si="2"/>
        <v>1257459.1059999997</v>
      </c>
      <c r="U7" s="10">
        <f t="shared" si="3"/>
        <v>0</v>
      </c>
      <c r="V7" s="11">
        <f t="shared" si="7"/>
        <v>1257459.1059999997</v>
      </c>
      <c r="X7" s="13"/>
      <c r="Y7" s="65">
        <v>5650342</v>
      </c>
      <c r="Z7" s="9">
        <v>0</v>
      </c>
      <c r="AA7" s="10">
        <f t="shared" si="8"/>
        <v>1412585.5</v>
      </c>
      <c r="AB7" s="10">
        <f t="shared" si="8"/>
        <v>0</v>
      </c>
      <c r="AC7" s="11">
        <f t="shared" si="9"/>
        <v>1412585.5</v>
      </c>
      <c r="AE7" s="10">
        <f t="shared" si="4"/>
        <v>79104.789999999994</v>
      </c>
      <c r="AF7" s="10">
        <f t="shared" si="4"/>
        <v>0</v>
      </c>
      <c r="AG7" s="11">
        <f t="shared" si="10"/>
        <v>79104.789999999994</v>
      </c>
    </row>
    <row r="8" spans="1:33" x14ac:dyDescent="0.25">
      <c r="A8" s="7" t="s">
        <v>36</v>
      </c>
      <c r="B8" s="8" t="s">
        <v>37</v>
      </c>
      <c r="C8" s="8">
        <v>1</v>
      </c>
      <c r="D8" s="8"/>
      <c r="E8" s="13"/>
      <c r="F8" s="65">
        <v>1198103</v>
      </c>
      <c r="G8" s="9">
        <v>312617</v>
      </c>
      <c r="H8" s="65">
        <v>1189304</v>
      </c>
      <c r="I8" s="9">
        <v>318743</v>
      </c>
      <c r="J8" s="65">
        <v>1188153</v>
      </c>
      <c r="K8" s="9">
        <v>319087</v>
      </c>
      <c r="L8" s="10">
        <f t="shared" si="5"/>
        <v>282752.31</v>
      </c>
      <c r="M8" s="10">
        <f t="shared" si="5"/>
        <v>73777.61</v>
      </c>
      <c r="N8" s="11">
        <f t="shared" si="0"/>
        <v>356529.91999999998</v>
      </c>
      <c r="O8" s="8"/>
      <c r="P8" s="10">
        <f t="shared" si="1"/>
        <v>297449.18</v>
      </c>
      <c r="Q8" s="10">
        <f t="shared" si="1"/>
        <v>79599.990000000005</v>
      </c>
      <c r="R8" s="11">
        <f t="shared" si="6"/>
        <v>377049.17</v>
      </c>
      <c r="S8" s="8"/>
      <c r="T8" s="10">
        <f t="shared" si="2"/>
        <v>294279.11799999996</v>
      </c>
      <c r="U8" s="10">
        <f t="shared" si="3"/>
        <v>81470.432000000015</v>
      </c>
      <c r="V8" s="11">
        <f t="shared" si="7"/>
        <v>375749.55</v>
      </c>
      <c r="X8" s="13"/>
      <c r="Y8" s="65">
        <v>1322331</v>
      </c>
      <c r="Z8" s="9">
        <v>355164</v>
      </c>
      <c r="AA8" s="10">
        <f t="shared" si="8"/>
        <v>330582.75</v>
      </c>
      <c r="AB8" s="10">
        <f t="shared" si="8"/>
        <v>88791</v>
      </c>
      <c r="AC8" s="11">
        <f t="shared" si="9"/>
        <v>419373.75</v>
      </c>
      <c r="AE8" s="10">
        <f t="shared" si="4"/>
        <v>18512.63</v>
      </c>
      <c r="AF8" s="10">
        <f t="shared" si="4"/>
        <v>4972.3</v>
      </c>
      <c r="AG8" s="11">
        <f t="shared" si="10"/>
        <v>23484.93</v>
      </c>
    </row>
    <row r="9" spans="1:33" x14ac:dyDescent="0.25">
      <c r="A9" s="7" t="s">
        <v>38</v>
      </c>
      <c r="B9" s="8" t="s">
        <v>39</v>
      </c>
      <c r="C9" s="8">
        <v>1</v>
      </c>
      <c r="D9" s="8"/>
      <c r="E9" s="13"/>
      <c r="F9" s="65">
        <v>0</v>
      </c>
      <c r="G9" s="9">
        <v>0</v>
      </c>
      <c r="H9" s="65">
        <v>2663190</v>
      </c>
      <c r="I9" s="9">
        <v>1543206</v>
      </c>
      <c r="J9" s="65">
        <v>2660613</v>
      </c>
      <c r="K9" s="9">
        <v>1544872</v>
      </c>
      <c r="L9" s="10">
        <f>ROUND(H9*23.6%,2)</f>
        <v>628512.84</v>
      </c>
      <c r="M9" s="10">
        <f>ROUND(I9*23.6%,2)</f>
        <v>364196.62</v>
      </c>
      <c r="N9" s="11">
        <f t="shared" si="0"/>
        <v>992709.46</v>
      </c>
      <c r="O9" s="8"/>
      <c r="P9" s="10">
        <f>ROUND(H9*25%,2)</f>
        <v>665797.5</v>
      </c>
      <c r="Q9" s="10">
        <f>ROUND(I9*25%,2)</f>
        <v>385801.5</v>
      </c>
      <c r="R9" s="11">
        <f t="shared" si="6"/>
        <v>1051599</v>
      </c>
      <c r="S9" s="8"/>
      <c r="T9" s="10">
        <f t="shared" si="2"/>
        <v>663900.82800000021</v>
      </c>
      <c r="U9" s="10">
        <f t="shared" si="3"/>
        <v>387027.6719999999</v>
      </c>
      <c r="V9" s="11">
        <f t="shared" si="7"/>
        <v>1050928.5</v>
      </c>
      <c r="X9" s="13"/>
      <c r="Y9" s="65">
        <v>2961076</v>
      </c>
      <c r="Z9" s="9">
        <v>1719541</v>
      </c>
      <c r="AA9" s="10">
        <f t="shared" si="8"/>
        <v>740269</v>
      </c>
      <c r="AB9" s="10">
        <f t="shared" si="8"/>
        <v>429885.25</v>
      </c>
      <c r="AC9" s="11">
        <f t="shared" si="9"/>
        <v>1170154.25</v>
      </c>
      <c r="AE9" s="10"/>
      <c r="AF9" s="10"/>
      <c r="AG9" s="11"/>
    </row>
    <row r="10" spans="1:33" x14ac:dyDescent="0.25">
      <c r="A10" s="12" t="s">
        <v>40</v>
      </c>
      <c r="B10" s="8" t="s">
        <v>41</v>
      </c>
      <c r="C10" s="8">
        <v>1</v>
      </c>
      <c r="D10" s="8"/>
      <c r="E10" s="13"/>
      <c r="F10" s="65">
        <v>1130882</v>
      </c>
      <c r="G10" s="9">
        <v>676052</v>
      </c>
      <c r="H10" s="65">
        <v>1122577</v>
      </c>
      <c r="I10" s="9">
        <v>689300</v>
      </c>
      <c r="J10" s="65">
        <v>1121490</v>
      </c>
      <c r="K10" s="9">
        <v>690044</v>
      </c>
      <c r="L10" s="10">
        <f t="shared" si="5"/>
        <v>266888.15000000002</v>
      </c>
      <c r="M10" s="10">
        <f t="shared" si="5"/>
        <v>159548.26999999999</v>
      </c>
      <c r="N10" s="11">
        <f t="shared" si="0"/>
        <v>426436.42000000004</v>
      </c>
      <c r="O10" s="8"/>
      <c r="P10" s="10">
        <f t="shared" ref="P10:P29" si="11">ROUND(F10*25%,2)-(ROUND(F10*23.6%,2)-ROUND(H10*23.6%,2))</f>
        <v>280760.51999999996</v>
      </c>
      <c r="Q10" s="10">
        <f t="shared" ref="Q10:Q29" si="12">ROUND(G10*25%,2)-(ROUND(G10*23.6%,2)-ROUND(I10*23.6%,2))</f>
        <v>172139.53</v>
      </c>
      <c r="R10" s="11">
        <f t="shared" si="6"/>
        <v>452900.04999999993</v>
      </c>
      <c r="S10" s="8"/>
      <c r="T10" s="10">
        <f t="shared" si="2"/>
        <v>277767.97000000003</v>
      </c>
      <c r="U10" s="10">
        <f t="shared" si="3"/>
        <v>176184.58400000006</v>
      </c>
      <c r="V10" s="11">
        <f t="shared" si="7"/>
        <v>453952.55400000012</v>
      </c>
      <c r="X10" s="13"/>
      <c r="Y10" s="65">
        <v>1248140</v>
      </c>
      <c r="Z10" s="9">
        <v>768062</v>
      </c>
      <c r="AA10" s="10">
        <f t="shared" si="8"/>
        <v>312035</v>
      </c>
      <c r="AB10" s="10">
        <f t="shared" si="8"/>
        <v>192015.5</v>
      </c>
      <c r="AC10" s="11">
        <f t="shared" si="9"/>
        <v>504050.5</v>
      </c>
      <c r="AE10" s="10">
        <f t="shared" ref="AE10:AE29" si="13">ROUND(Y10*1.4%,2)</f>
        <v>17473.96</v>
      </c>
      <c r="AF10" s="10">
        <f t="shared" ref="AF10:AF29" si="14">ROUND(Z10*1.4%,2)</f>
        <v>10752.87</v>
      </c>
      <c r="AG10" s="11">
        <f t="shared" si="10"/>
        <v>28226.83</v>
      </c>
    </row>
    <row r="11" spans="1:33" x14ac:dyDescent="0.25">
      <c r="A11" s="12" t="s">
        <v>42</v>
      </c>
      <c r="B11" s="8" t="s">
        <v>43</v>
      </c>
      <c r="C11" s="8">
        <v>1</v>
      </c>
      <c r="D11" s="8"/>
      <c r="E11" s="13"/>
      <c r="F11" s="65">
        <v>284655</v>
      </c>
      <c r="G11" s="9">
        <v>379043</v>
      </c>
      <c r="H11" s="65">
        <v>282565</v>
      </c>
      <c r="I11" s="9">
        <v>386470</v>
      </c>
      <c r="J11" s="65">
        <v>282291</v>
      </c>
      <c r="K11" s="9">
        <v>386887</v>
      </c>
      <c r="L11" s="10">
        <f t="shared" si="5"/>
        <v>67178.58</v>
      </c>
      <c r="M11" s="10">
        <f t="shared" si="5"/>
        <v>89454.15</v>
      </c>
      <c r="N11" s="11">
        <f t="shared" si="0"/>
        <v>156632.72999999998</v>
      </c>
      <c r="O11" s="8"/>
      <c r="P11" s="10">
        <f t="shared" si="11"/>
        <v>70670.509999999995</v>
      </c>
      <c r="Q11" s="10">
        <f t="shared" si="12"/>
        <v>96513.52</v>
      </c>
      <c r="R11" s="11">
        <f t="shared" si="6"/>
        <v>167184.03</v>
      </c>
      <c r="S11" s="8"/>
      <c r="T11" s="10">
        <f t="shared" si="2"/>
        <v>69917.086000000025</v>
      </c>
      <c r="U11" s="10">
        <f t="shared" si="3"/>
        <v>98781.161999999997</v>
      </c>
      <c r="V11" s="11">
        <f t="shared" si="7"/>
        <v>168698.24800000002</v>
      </c>
      <c r="X11" s="13"/>
      <c r="Y11" s="65">
        <v>314171</v>
      </c>
      <c r="Z11" s="9">
        <v>430630</v>
      </c>
      <c r="AA11" s="10">
        <f t="shared" si="8"/>
        <v>78542.75</v>
      </c>
      <c r="AB11" s="10">
        <f t="shared" si="8"/>
        <v>107657.5</v>
      </c>
      <c r="AC11" s="11">
        <f t="shared" si="9"/>
        <v>186200.25</v>
      </c>
      <c r="AE11" s="10">
        <f t="shared" si="13"/>
        <v>4398.3900000000003</v>
      </c>
      <c r="AF11" s="10">
        <f t="shared" si="14"/>
        <v>6028.82</v>
      </c>
      <c r="AG11" s="11">
        <f t="shared" si="10"/>
        <v>10427.209999999999</v>
      </c>
    </row>
    <row r="12" spans="1:33" x14ac:dyDescent="0.25">
      <c r="A12" s="7" t="s">
        <v>44</v>
      </c>
      <c r="B12" s="8" t="s">
        <v>162</v>
      </c>
      <c r="C12" s="8">
        <v>1</v>
      </c>
      <c r="D12" s="8"/>
      <c r="E12" s="13"/>
      <c r="F12" s="65">
        <v>2284901</v>
      </c>
      <c r="G12" s="9">
        <v>1098875</v>
      </c>
      <c r="H12" s="65">
        <v>2268120</v>
      </c>
      <c r="I12" s="9">
        <v>1120407</v>
      </c>
      <c r="J12" s="65">
        <v>2265925</v>
      </c>
      <c r="K12" s="9">
        <v>1121617</v>
      </c>
      <c r="L12" s="10">
        <f t="shared" si="5"/>
        <v>539236.64</v>
      </c>
      <c r="M12" s="10">
        <f t="shared" si="5"/>
        <v>259334.5</v>
      </c>
      <c r="N12" s="11">
        <f t="shared" si="0"/>
        <v>798571.14</v>
      </c>
      <c r="O12" s="8"/>
      <c r="P12" s="10">
        <f t="shared" si="11"/>
        <v>567264.92999999993</v>
      </c>
      <c r="Q12" s="10">
        <f t="shared" si="12"/>
        <v>279800.3</v>
      </c>
      <c r="R12" s="11">
        <f t="shared" si="6"/>
        <v>847065.23</v>
      </c>
      <c r="S12" s="8"/>
      <c r="T12" s="10">
        <f t="shared" si="2"/>
        <v>561219.23000000021</v>
      </c>
      <c r="U12" s="10">
        <f t="shared" si="3"/>
        <v>286375.31199999998</v>
      </c>
      <c r="V12" s="11">
        <f t="shared" si="7"/>
        <v>847594.54200000013</v>
      </c>
      <c r="X12" s="13"/>
      <c r="Y12" s="65">
        <v>2521817</v>
      </c>
      <c r="Z12" s="9">
        <v>1248430</v>
      </c>
      <c r="AA12" s="10">
        <f t="shared" si="8"/>
        <v>630454.25</v>
      </c>
      <c r="AB12" s="10">
        <f t="shared" si="8"/>
        <v>312107.5</v>
      </c>
      <c r="AC12" s="11">
        <f t="shared" si="9"/>
        <v>942561.75</v>
      </c>
      <c r="AE12" s="10">
        <f t="shared" si="13"/>
        <v>35305.440000000002</v>
      </c>
      <c r="AF12" s="10">
        <f t="shared" si="14"/>
        <v>17478.02</v>
      </c>
      <c r="AG12" s="11">
        <f t="shared" si="10"/>
        <v>52783.460000000006</v>
      </c>
    </row>
    <row r="13" spans="1:33" x14ac:dyDescent="0.25">
      <c r="A13" s="12" t="s">
        <v>45</v>
      </c>
      <c r="B13" s="8" t="s">
        <v>163</v>
      </c>
      <c r="C13" s="17">
        <v>1</v>
      </c>
      <c r="D13" s="8"/>
      <c r="E13" s="13"/>
      <c r="F13" s="65">
        <v>666653</v>
      </c>
      <c r="G13" s="9">
        <v>394415</v>
      </c>
      <c r="H13" s="65">
        <v>661757</v>
      </c>
      <c r="I13" s="9">
        <v>402144</v>
      </c>
      <c r="J13" s="65">
        <v>661116</v>
      </c>
      <c r="K13" s="9">
        <v>402578</v>
      </c>
      <c r="L13" s="10">
        <f t="shared" si="5"/>
        <v>157330.10999999999</v>
      </c>
      <c r="M13" s="10">
        <f t="shared" si="5"/>
        <v>93081.94</v>
      </c>
      <c r="N13" s="11">
        <f t="shared" si="0"/>
        <v>250412.05</v>
      </c>
      <c r="O13" s="8"/>
      <c r="P13" s="10">
        <f t="shared" si="11"/>
        <v>165507.79</v>
      </c>
      <c r="Q13" s="10">
        <f t="shared" si="12"/>
        <v>100427.79</v>
      </c>
      <c r="R13" s="11">
        <f t="shared" si="6"/>
        <v>265935.58</v>
      </c>
      <c r="S13" s="8"/>
      <c r="T13" s="10">
        <f t="shared" si="2"/>
        <v>163743.47600000005</v>
      </c>
      <c r="U13" s="10">
        <f t="shared" si="3"/>
        <v>102787.678</v>
      </c>
      <c r="V13" s="11">
        <f t="shared" si="7"/>
        <v>266531.15400000004</v>
      </c>
      <c r="X13" s="13"/>
      <c r="Y13" s="65">
        <v>735776</v>
      </c>
      <c r="Z13" s="9">
        <v>448095</v>
      </c>
      <c r="AA13" s="10">
        <f t="shared" si="8"/>
        <v>183944</v>
      </c>
      <c r="AB13" s="10">
        <f t="shared" si="8"/>
        <v>112023.75</v>
      </c>
      <c r="AC13" s="11">
        <f t="shared" si="9"/>
        <v>295967.75</v>
      </c>
      <c r="AE13" s="10">
        <f t="shared" si="13"/>
        <v>10300.86</v>
      </c>
      <c r="AF13" s="10">
        <f t="shared" si="14"/>
        <v>6273.33</v>
      </c>
      <c r="AG13" s="11">
        <f t="shared" si="10"/>
        <v>16574.190000000002</v>
      </c>
    </row>
    <row r="14" spans="1:33" x14ac:dyDescent="0.25">
      <c r="A14" s="12" t="s">
        <v>46</v>
      </c>
      <c r="B14" s="8" t="s">
        <v>47</v>
      </c>
      <c r="C14" s="8">
        <v>1</v>
      </c>
      <c r="D14" s="8"/>
      <c r="E14" s="13"/>
      <c r="F14" s="65">
        <v>32247444</v>
      </c>
      <c r="G14" s="9">
        <v>3001514</v>
      </c>
      <c r="H14" s="65">
        <v>32010612</v>
      </c>
      <c r="I14" s="9">
        <v>3060329</v>
      </c>
      <c r="J14" s="65">
        <v>31979632</v>
      </c>
      <c r="K14" s="9">
        <v>3063632</v>
      </c>
      <c r="L14" s="10">
        <f t="shared" si="5"/>
        <v>7610396.7800000003</v>
      </c>
      <c r="M14" s="10">
        <f t="shared" si="5"/>
        <v>708357.3</v>
      </c>
      <c r="N14" s="11">
        <f t="shared" si="0"/>
        <v>8318754.0800000001</v>
      </c>
      <c r="O14" s="8"/>
      <c r="P14" s="10">
        <f t="shared" si="11"/>
        <v>8005968.6499999994</v>
      </c>
      <c r="Q14" s="10">
        <f t="shared" si="12"/>
        <v>764258.84</v>
      </c>
      <c r="R14" s="11">
        <f t="shared" si="6"/>
        <v>8770227.4900000002</v>
      </c>
      <c r="S14" s="8"/>
      <c r="T14" s="10">
        <f t="shared" si="2"/>
        <v>7920643.7220000019</v>
      </c>
      <c r="U14" s="10">
        <f t="shared" si="3"/>
        <v>782217.01199999976</v>
      </c>
      <c r="V14" s="11">
        <f t="shared" si="7"/>
        <v>8702860.7340000011</v>
      </c>
      <c r="X14" s="13"/>
      <c r="Y14" s="65">
        <v>35591096</v>
      </c>
      <c r="Z14" s="9">
        <v>3410017</v>
      </c>
      <c r="AA14" s="10">
        <f t="shared" si="8"/>
        <v>8897774</v>
      </c>
      <c r="AB14" s="10">
        <f t="shared" si="8"/>
        <v>852504.25</v>
      </c>
      <c r="AC14" s="11">
        <f t="shared" si="9"/>
        <v>9750278.25</v>
      </c>
      <c r="AE14" s="10">
        <f t="shared" si="13"/>
        <v>498275.34</v>
      </c>
      <c r="AF14" s="10">
        <f t="shared" si="14"/>
        <v>47740.24</v>
      </c>
      <c r="AG14" s="11">
        <f t="shared" si="10"/>
        <v>546015.58000000007</v>
      </c>
    </row>
    <row r="15" spans="1:33" x14ac:dyDescent="0.25">
      <c r="A15" s="18" t="s">
        <v>48</v>
      </c>
      <c r="B15" s="8" t="s">
        <v>164</v>
      </c>
      <c r="C15" s="8">
        <v>1</v>
      </c>
      <c r="D15" s="8"/>
      <c r="E15" s="13"/>
      <c r="F15" s="65">
        <v>43199263</v>
      </c>
      <c r="G15" s="9">
        <v>5293884</v>
      </c>
      <c r="H15" s="65">
        <v>42882000</v>
      </c>
      <c r="I15" s="9">
        <v>5397619</v>
      </c>
      <c r="J15" s="65">
        <v>42840497</v>
      </c>
      <c r="K15" s="9">
        <v>5403445</v>
      </c>
      <c r="L15" s="10">
        <f t="shared" si="5"/>
        <v>10195026.07</v>
      </c>
      <c r="M15" s="10">
        <f t="shared" si="5"/>
        <v>1249356.6200000001</v>
      </c>
      <c r="N15" s="11">
        <f t="shared" si="0"/>
        <v>11444382.690000001</v>
      </c>
      <c r="O15" s="8"/>
      <c r="P15" s="10">
        <f t="shared" si="11"/>
        <v>10724941.68</v>
      </c>
      <c r="Q15" s="10">
        <f t="shared" si="12"/>
        <v>1347952.46</v>
      </c>
      <c r="R15" s="11">
        <f t="shared" si="6"/>
        <v>12072894.140000001</v>
      </c>
      <c r="S15" s="8"/>
      <c r="T15" s="10">
        <f t="shared" si="2"/>
        <v>10610638.042000003</v>
      </c>
      <c r="U15" s="10">
        <f t="shared" si="3"/>
        <v>1379626.44</v>
      </c>
      <c r="V15" s="11">
        <f t="shared" si="7"/>
        <v>11990264.482000003</v>
      </c>
      <c r="X15" s="13"/>
      <c r="Y15" s="65">
        <v>47678482</v>
      </c>
      <c r="Z15" s="9">
        <v>6014376</v>
      </c>
      <c r="AA15" s="10">
        <f t="shared" si="8"/>
        <v>11919620.5</v>
      </c>
      <c r="AB15" s="10">
        <f t="shared" si="8"/>
        <v>1503594</v>
      </c>
      <c r="AC15" s="11">
        <f t="shared" si="9"/>
        <v>13423214.5</v>
      </c>
      <c r="AE15" s="10">
        <f t="shared" si="13"/>
        <v>667498.75</v>
      </c>
      <c r="AF15" s="10">
        <f t="shared" si="14"/>
        <v>84201.26</v>
      </c>
      <c r="AG15" s="11">
        <f t="shared" si="10"/>
        <v>751700.01</v>
      </c>
    </row>
    <row r="16" spans="1:33" x14ac:dyDescent="0.25">
      <c r="A16" s="12" t="s">
        <v>49</v>
      </c>
      <c r="B16" s="8" t="s">
        <v>50</v>
      </c>
      <c r="C16" s="8">
        <v>1</v>
      </c>
      <c r="D16" s="8"/>
      <c r="E16" s="13"/>
      <c r="F16" s="65">
        <v>5387139</v>
      </c>
      <c r="G16" s="9">
        <v>873501</v>
      </c>
      <c r="H16" s="65">
        <v>5347576</v>
      </c>
      <c r="I16" s="9">
        <v>890618</v>
      </c>
      <c r="J16" s="65">
        <v>5342401</v>
      </c>
      <c r="K16" s="9">
        <v>891579</v>
      </c>
      <c r="L16" s="10">
        <f t="shared" si="5"/>
        <v>1271364.8</v>
      </c>
      <c r="M16" s="10">
        <f t="shared" si="5"/>
        <v>206146.24</v>
      </c>
      <c r="N16" s="11">
        <f t="shared" si="0"/>
        <v>1477511.04</v>
      </c>
      <c r="O16" s="8"/>
      <c r="P16" s="10">
        <f t="shared" si="11"/>
        <v>1337447.8899999999</v>
      </c>
      <c r="Q16" s="10">
        <f t="shared" si="12"/>
        <v>222414.86000000002</v>
      </c>
      <c r="R16" s="11">
        <f t="shared" si="6"/>
        <v>1559862.75</v>
      </c>
      <c r="S16" s="8"/>
      <c r="T16" s="10">
        <f t="shared" si="2"/>
        <v>1323194.4460000002</v>
      </c>
      <c r="U16" s="10">
        <f t="shared" si="3"/>
        <v>227641.04399999997</v>
      </c>
      <c r="V16" s="11">
        <f t="shared" si="7"/>
        <v>1550835.4900000002</v>
      </c>
      <c r="X16" s="13"/>
      <c r="Y16" s="65">
        <v>5945718</v>
      </c>
      <c r="Z16" s="9">
        <v>992384</v>
      </c>
      <c r="AA16" s="10">
        <f t="shared" si="8"/>
        <v>1486429.5</v>
      </c>
      <c r="AB16" s="10">
        <f t="shared" si="8"/>
        <v>248096</v>
      </c>
      <c r="AC16" s="11">
        <f t="shared" si="9"/>
        <v>1734525.5</v>
      </c>
      <c r="AE16" s="10">
        <f t="shared" si="13"/>
        <v>83240.05</v>
      </c>
      <c r="AF16" s="10">
        <f t="shared" si="14"/>
        <v>13893.38</v>
      </c>
      <c r="AG16" s="11">
        <f t="shared" si="10"/>
        <v>97133.430000000008</v>
      </c>
    </row>
    <row r="17" spans="1:33" x14ac:dyDescent="0.25">
      <c r="A17" s="12" t="s">
        <v>51</v>
      </c>
      <c r="B17" s="8" t="s">
        <v>52</v>
      </c>
      <c r="C17" s="8">
        <v>1</v>
      </c>
      <c r="D17" s="8"/>
      <c r="E17" s="13"/>
      <c r="F17" s="65">
        <v>2386188</v>
      </c>
      <c r="G17" s="9">
        <v>889858</v>
      </c>
      <c r="H17" s="65">
        <v>2368663</v>
      </c>
      <c r="I17" s="9">
        <v>907295</v>
      </c>
      <c r="J17" s="65">
        <v>2366371</v>
      </c>
      <c r="K17" s="9">
        <v>908274</v>
      </c>
      <c r="L17" s="10">
        <f t="shared" si="5"/>
        <v>563140.37</v>
      </c>
      <c r="M17" s="10">
        <f t="shared" si="5"/>
        <v>210006.49</v>
      </c>
      <c r="N17" s="11">
        <f t="shared" si="0"/>
        <v>773146.86</v>
      </c>
      <c r="O17" s="8"/>
      <c r="P17" s="10">
        <f t="shared" si="11"/>
        <v>592411.1</v>
      </c>
      <c r="Q17" s="10">
        <f t="shared" si="12"/>
        <v>226579.63</v>
      </c>
      <c r="R17" s="11">
        <f t="shared" si="6"/>
        <v>818990.73</v>
      </c>
      <c r="S17" s="8"/>
      <c r="T17" s="10">
        <f t="shared" si="2"/>
        <v>586097.58599999978</v>
      </c>
      <c r="U17" s="10">
        <f t="shared" si="3"/>
        <v>231903.54399999999</v>
      </c>
      <c r="V17" s="11">
        <f t="shared" si="7"/>
        <v>818001.12999999977</v>
      </c>
      <c r="X17" s="13"/>
      <c r="Y17" s="65">
        <v>2633605</v>
      </c>
      <c r="Z17" s="9">
        <v>1010966</v>
      </c>
      <c r="AA17" s="10">
        <f t="shared" si="8"/>
        <v>658401.25</v>
      </c>
      <c r="AB17" s="10">
        <f t="shared" si="8"/>
        <v>252741.5</v>
      </c>
      <c r="AC17" s="11">
        <f t="shared" si="9"/>
        <v>911142.75</v>
      </c>
      <c r="AE17" s="10">
        <f t="shared" si="13"/>
        <v>36870.47</v>
      </c>
      <c r="AF17" s="10">
        <f t="shared" si="14"/>
        <v>14153.52</v>
      </c>
      <c r="AG17" s="11">
        <f t="shared" si="10"/>
        <v>51023.990000000005</v>
      </c>
    </row>
    <row r="18" spans="1:33" x14ac:dyDescent="0.25">
      <c r="A18" s="12" t="s">
        <v>53</v>
      </c>
      <c r="B18" s="8" t="s">
        <v>54</v>
      </c>
      <c r="C18" s="8">
        <v>1</v>
      </c>
      <c r="D18" s="8"/>
      <c r="E18" s="13"/>
      <c r="F18" s="65">
        <v>1462541</v>
      </c>
      <c r="G18" s="9">
        <v>901249</v>
      </c>
      <c r="H18" s="65">
        <v>1451800</v>
      </c>
      <c r="I18" s="9">
        <v>918909</v>
      </c>
      <c r="J18" s="65">
        <v>1450394</v>
      </c>
      <c r="K18" s="9">
        <v>919901</v>
      </c>
      <c r="L18" s="10">
        <f t="shared" si="5"/>
        <v>345159.67999999999</v>
      </c>
      <c r="M18" s="10">
        <f t="shared" si="5"/>
        <v>212694.76</v>
      </c>
      <c r="N18" s="11">
        <f t="shared" si="0"/>
        <v>557854.43999999994</v>
      </c>
      <c r="O18" s="8"/>
      <c r="P18" s="10">
        <f t="shared" si="11"/>
        <v>363100.37</v>
      </c>
      <c r="Q18" s="10">
        <f t="shared" si="12"/>
        <v>229480.00999999998</v>
      </c>
      <c r="R18" s="11">
        <f t="shared" si="6"/>
        <v>592580.38</v>
      </c>
      <c r="S18" s="8"/>
      <c r="T18" s="10">
        <f t="shared" si="2"/>
        <v>359229.93400000001</v>
      </c>
      <c r="U18" s="10">
        <f t="shared" si="3"/>
        <v>234872.36600000007</v>
      </c>
      <c r="V18" s="11">
        <f t="shared" si="7"/>
        <v>594102.30000000005</v>
      </c>
      <c r="X18" s="13"/>
      <c r="Y18" s="65">
        <v>1614188</v>
      </c>
      <c r="Z18" s="9">
        <v>1023908</v>
      </c>
      <c r="AA18" s="10">
        <f t="shared" si="8"/>
        <v>403547</v>
      </c>
      <c r="AB18" s="10">
        <f t="shared" si="8"/>
        <v>255977</v>
      </c>
      <c r="AC18" s="11">
        <f t="shared" si="9"/>
        <v>659524</v>
      </c>
      <c r="AE18" s="10">
        <f t="shared" si="13"/>
        <v>22598.63</v>
      </c>
      <c r="AF18" s="10">
        <f t="shared" si="14"/>
        <v>14334.71</v>
      </c>
      <c r="AG18" s="11">
        <f t="shared" si="10"/>
        <v>36933.339999999997</v>
      </c>
    </row>
    <row r="19" spans="1:33" x14ac:dyDescent="0.25">
      <c r="A19" s="12" t="s">
        <v>55</v>
      </c>
      <c r="B19" s="8" t="s">
        <v>56</v>
      </c>
      <c r="C19" s="8">
        <v>1</v>
      </c>
      <c r="D19" s="8"/>
      <c r="E19" s="13"/>
      <c r="F19" s="65">
        <v>1499449</v>
      </c>
      <c r="G19" s="9">
        <v>570278</v>
      </c>
      <c r="H19" s="65">
        <v>1488436</v>
      </c>
      <c r="I19" s="9">
        <v>581453</v>
      </c>
      <c r="J19" s="65">
        <v>1486996</v>
      </c>
      <c r="K19" s="9">
        <v>582080</v>
      </c>
      <c r="L19" s="10">
        <f t="shared" si="5"/>
        <v>353869.96</v>
      </c>
      <c r="M19" s="10">
        <f t="shared" si="5"/>
        <v>134585.60999999999</v>
      </c>
      <c r="N19" s="11">
        <f t="shared" si="0"/>
        <v>488455.57</v>
      </c>
      <c r="O19" s="8"/>
      <c r="P19" s="10">
        <f t="shared" si="11"/>
        <v>372263.19</v>
      </c>
      <c r="Q19" s="10">
        <f t="shared" si="12"/>
        <v>145206.80000000002</v>
      </c>
      <c r="R19" s="11">
        <f t="shared" si="6"/>
        <v>517469.99</v>
      </c>
      <c r="S19" s="8"/>
      <c r="T19" s="10">
        <f t="shared" si="2"/>
        <v>368295.90600000013</v>
      </c>
      <c r="U19" s="10">
        <f t="shared" si="3"/>
        <v>148618.47</v>
      </c>
      <c r="V19" s="11">
        <f t="shared" si="7"/>
        <v>516914.37600000016</v>
      </c>
      <c r="X19" s="13"/>
      <c r="Y19" s="65">
        <v>1654923</v>
      </c>
      <c r="Z19" s="9">
        <v>647892</v>
      </c>
      <c r="AA19" s="10">
        <f t="shared" si="8"/>
        <v>413730.75</v>
      </c>
      <c r="AB19" s="10">
        <f t="shared" si="8"/>
        <v>161973</v>
      </c>
      <c r="AC19" s="11">
        <f t="shared" si="9"/>
        <v>575703.75</v>
      </c>
      <c r="AE19" s="10">
        <f t="shared" si="13"/>
        <v>23168.92</v>
      </c>
      <c r="AF19" s="10">
        <f t="shared" si="14"/>
        <v>9070.49</v>
      </c>
      <c r="AG19" s="11">
        <f t="shared" si="10"/>
        <v>32239.409999999996</v>
      </c>
    </row>
    <row r="20" spans="1:33" x14ac:dyDescent="0.25">
      <c r="A20" s="12" t="s">
        <v>57</v>
      </c>
      <c r="B20" s="8" t="s">
        <v>165</v>
      </c>
      <c r="C20" s="8">
        <v>1</v>
      </c>
      <c r="D20" s="8"/>
      <c r="E20" s="13"/>
      <c r="F20" s="65">
        <v>1517340</v>
      </c>
      <c r="G20" s="9">
        <v>732654</v>
      </c>
      <c r="H20" s="65">
        <v>1506196</v>
      </c>
      <c r="I20" s="9">
        <v>747010</v>
      </c>
      <c r="J20" s="65">
        <v>1504739</v>
      </c>
      <c r="K20" s="9">
        <v>747817</v>
      </c>
      <c r="L20" s="10">
        <f t="shared" si="5"/>
        <v>358092.24</v>
      </c>
      <c r="M20" s="10">
        <f t="shared" si="5"/>
        <v>172906.34</v>
      </c>
      <c r="N20" s="11">
        <f t="shared" si="0"/>
        <v>530998.57999999996</v>
      </c>
      <c r="O20" s="8"/>
      <c r="P20" s="10">
        <f t="shared" si="11"/>
        <v>376705.02</v>
      </c>
      <c r="Q20" s="10">
        <f t="shared" si="12"/>
        <v>186551.52</v>
      </c>
      <c r="R20" s="11">
        <f t="shared" si="6"/>
        <v>563256.54</v>
      </c>
      <c r="S20" s="8"/>
      <c r="T20" s="10">
        <f t="shared" si="2"/>
        <v>372690.64400000009</v>
      </c>
      <c r="U20" s="10">
        <f t="shared" si="3"/>
        <v>190935.45200000008</v>
      </c>
      <c r="V20" s="11">
        <f t="shared" si="7"/>
        <v>563626.09600000014</v>
      </c>
      <c r="X20" s="13"/>
      <c r="Y20" s="65">
        <v>1674669</v>
      </c>
      <c r="Z20" s="9">
        <v>832367</v>
      </c>
      <c r="AA20" s="10">
        <f t="shared" si="8"/>
        <v>418667.25</v>
      </c>
      <c r="AB20" s="10">
        <f t="shared" si="8"/>
        <v>208091.75</v>
      </c>
      <c r="AC20" s="11">
        <f t="shared" si="9"/>
        <v>626759</v>
      </c>
      <c r="AE20" s="10">
        <f t="shared" si="13"/>
        <v>23445.37</v>
      </c>
      <c r="AF20" s="10">
        <f t="shared" si="14"/>
        <v>11653.14</v>
      </c>
      <c r="AG20" s="11">
        <f t="shared" si="10"/>
        <v>35098.509999999995</v>
      </c>
    </row>
    <row r="21" spans="1:33" x14ac:dyDescent="0.25">
      <c r="A21" s="12" t="s">
        <v>58</v>
      </c>
      <c r="B21" s="8" t="s">
        <v>59</v>
      </c>
      <c r="C21" s="8">
        <v>1</v>
      </c>
      <c r="D21" s="8"/>
      <c r="E21" s="13"/>
      <c r="F21" s="65">
        <v>12341192</v>
      </c>
      <c r="G21" s="9">
        <v>2964176</v>
      </c>
      <c r="H21" s="65">
        <v>12250556</v>
      </c>
      <c r="I21" s="9">
        <v>3022259</v>
      </c>
      <c r="J21" s="65">
        <v>12238699</v>
      </c>
      <c r="K21" s="9">
        <v>3025521</v>
      </c>
      <c r="L21" s="10">
        <f t="shared" si="5"/>
        <v>2912521.31</v>
      </c>
      <c r="M21" s="10">
        <f t="shared" si="5"/>
        <v>699545.54</v>
      </c>
      <c r="N21" s="11">
        <f t="shared" si="0"/>
        <v>3612066.85</v>
      </c>
      <c r="O21" s="8"/>
      <c r="P21" s="10">
        <f t="shared" si="11"/>
        <v>3063907.91</v>
      </c>
      <c r="Q21" s="10">
        <f t="shared" si="12"/>
        <v>754751.58</v>
      </c>
      <c r="R21" s="11">
        <f t="shared" si="6"/>
        <v>3818659.49</v>
      </c>
      <c r="S21" s="8"/>
      <c r="T21" s="10">
        <f t="shared" si="2"/>
        <v>3031253.243999999</v>
      </c>
      <c r="U21" s="10">
        <f t="shared" si="3"/>
        <v>772486.33600000024</v>
      </c>
      <c r="V21" s="11">
        <f t="shared" si="7"/>
        <v>3803739.5799999991</v>
      </c>
      <c r="X21" s="13"/>
      <c r="Y21" s="65">
        <v>13620818</v>
      </c>
      <c r="Z21" s="9">
        <v>3367597</v>
      </c>
      <c r="AA21" s="10">
        <f t="shared" si="8"/>
        <v>3405204.5</v>
      </c>
      <c r="AB21" s="10">
        <f t="shared" si="8"/>
        <v>841899.25</v>
      </c>
      <c r="AC21" s="11">
        <f t="shared" si="9"/>
        <v>4247103.75</v>
      </c>
      <c r="AE21" s="10">
        <f t="shared" si="13"/>
        <v>190691.45</v>
      </c>
      <c r="AF21" s="10">
        <f t="shared" si="14"/>
        <v>47146.36</v>
      </c>
      <c r="AG21" s="11">
        <f t="shared" si="10"/>
        <v>237837.81</v>
      </c>
    </row>
    <row r="22" spans="1:33" x14ac:dyDescent="0.25">
      <c r="A22" s="12" t="s">
        <v>60</v>
      </c>
      <c r="B22" s="8" t="s">
        <v>61</v>
      </c>
      <c r="C22" s="8">
        <v>1</v>
      </c>
      <c r="D22" s="8"/>
      <c r="E22" s="13"/>
      <c r="F22" s="65">
        <v>2444064</v>
      </c>
      <c r="G22" s="9">
        <v>1238472</v>
      </c>
      <c r="H22" s="65">
        <v>2426115</v>
      </c>
      <c r="I22" s="9">
        <v>1262740</v>
      </c>
      <c r="J22" s="65">
        <v>2423767</v>
      </c>
      <c r="K22" s="9">
        <v>1264103</v>
      </c>
      <c r="L22" s="10">
        <f t="shared" si="5"/>
        <v>576799.1</v>
      </c>
      <c r="M22" s="10">
        <f t="shared" si="5"/>
        <v>292279.39</v>
      </c>
      <c r="N22" s="11">
        <f t="shared" si="0"/>
        <v>869078.49</v>
      </c>
      <c r="O22" s="8"/>
      <c r="P22" s="10">
        <f t="shared" si="11"/>
        <v>606780.04</v>
      </c>
      <c r="Q22" s="10">
        <f t="shared" si="12"/>
        <v>315345.25</v>
      </c>
      <c r="R22" s="11">
        <f t="shared" si="6"/>
        <v>922125.29</v>
      </c>
      <c r="S22" s="8"/>
      <c r="T22" s="10">
        <f t="shared" si="2"/>
        <v>600313.37199999997</v>
      </c>
      <c r="U22" s="10">
        <f t="shared" si="3"/>
        <v>322755.16799999995</v>
      </c>
      <c r="V22" s="11">
        <f t="shared" si="7"/>
        <v>923068.53999999992</v>
      </c>
      <c r="X22" s="13"/>
      <c r="Y22" s="65">
        <v>2697483</v>
      </c>
      <c r="Z22" s="9">
        <v>1407027</v>
      </c>
      <c r="AA22" s="10">
        <f t="shared" si="8"/>
        <v>674370.75</v>
      </c>
      <c r="AB22" s="10">
        <f t="shared" si="8"/>
        <v>351756.75</v>
      </c>
      <c r="AC22" s="11">
        <f t="shared" si="9"/>
        <v>1026127.5</v>
      </c>
      <c r="AE22" s="10">
        <f t="shared" si="13"/>
        <v>37764.76</v>
      </c>
      <c r="AF22" s="10">
        <f t="shared" si="14"/>
        <v>19698.38</v>
      </c>
      <c r="AG22" s="11">
        <f t="shared" si="10"/>
        <v>57463.14</v>
      </c>
    </row>
    <row r="23" spans="1:33" x14ac:dyDescent="0.25">
      <c r="A23" s="12" t="s">
        <v>62</v>
      </c>
      <c r="B23" s="8" t="s">
        <v>166</v>
      </c>
      <c r="C23" s="8">
        <v>1</v>
      </c>
      <c r="D23" s="8"/>
      <c r="E23" s="13"/>
      <c r="F23" s="65">
        <v>2538697</v>
      </c>
      <c r="G23" s="9">
        <v>1036386</v>
      </c>
      <c r="H23" s="65">
        <v>2520053</v>
      </c>
      <c r="I23" s="9">
        <v>1056694</v>
      </c>
      <c r="J23" s="65">
        <v>2517614</v>
      </c>
      <c r="K23" s="9">
        <v>1057835</v>
      </c>
      <c r="L23" s="10">
        <f t="shared" si="5"/>
        <v>599132.49</v>
      </c>
      <c r="M23" s="10">
        <f t="shared" si="5"/>
        <v>244587.1</v>
      </c>
      <c r="N23" s="11">
        <f t="shared" si="0"/>
        <v>843719.59</v>
      </c>
      <c r="O23" s="8"/>
      <c r="P23" s="10">
        <f t="shared" si="11"/>
        <v>630274.27</v>
      </c>
      <c r="Q23" s="10">
        <f t="shared" si="12"/>
        <v>263889.18</v>
      </c>
      <c r="R23" s="11">
        <f t="shared" si="6"/>
        <v>894163.45</v>
      </c>
      <c r="S23" s="8"/>
      <c r="T23" s="10">
        <f t="shared" si="2"/>
        <v>623557.14400000009</v>
      </c>
      <c r="U23" s="10">
        <f t="shared" si="3"/>
        <v>270090.28000000009</v>
      </c>
      <c r="V23" s="11">
        <f t="shared" si="7"/>
        <v>893647.42400000012</v>
      </c>
      <c r="X23" s="13"/>
      <c r="Y23" s="65">
        <v>2801928</v>
      </c>
      <c r="Z23" s="9">
        <v>1177437</v>
      </c>
      <c r="AA23" s="10">
        <f t="shared" si="8"/>
        <v>700482</v>
      </c>
      <c r="AB23" s="10">
        <f t="shared" si="8"/>
        <v>294359.25</v>
      </c>
      <c r="AC23" s="11">
        <f t="shared" si="9"/>
        <v>994841.25</v>
      </c>
      <c r="AE23" s="10">
        <f t="shared" si="13"/>
        <v>39226.99</v>
      </c>
      <c r="AF23" s="10">
        <f t="shared" si="14"/>
        <v>16484.12</v>
      </c>
      <c r="AG23" s="11">
        <f t="shared" si="10"/>
        <v>55711.11</v>
      </c>
    </row>
    <row r="24" spans="1:33" x14ac:dyDescent="0.25">
      <c r="A24" s="15" t="s">
        <v>63</v>
      </c>
      <c r="B24" s="8" t="s">
        <v>167</v>
      </c>
      <c r="C24" s="8">
        <v>1</v>
      </c>
      <c r="D24" s="8"/>
      <c r="E24" s="13"/>
      <c r="F24" s="65">
        <v>85105</v>
      </c>
      <c r="G24" s="9">
        <v>0</v>
      </c>
      <c r="H24" s="65">
        <v>84480</v>
      </c>
      <c r="I24" s="9">
        <v>0</v>
      </c>
      <c r="J24" s="65">
        <v>84398</v>
      </c>
      <c r="K24" s="9">
        <v>0</v>
      </c>
      <c r="L24" s="10">
        <f t="shared" si="5"/>
        <v>20084.78</v>
      </c>
      <c r="M24" s="10">
        <f t="shared" si="5"/>
        <v>0</v>
      </c>
      <c r="N24" s="11">
        <f t="shared" si="0"/>
        <v>20084.78</v>
      </c>
      <c r="O24" s="8"/>
      <c r="P24" s="10">
        <f t="shared" si="11"/>
        <v>21128.75</v>
      </c>
      <c r="Q24" s="10">
        <f t="shared" si="12"/>
        <v>0</v>
      </c>
      <c r="R24" s="11">
        <f t="shared" si="6"/>
        <v>21128.75</v>
      </c>
      <c r="S24" s="8"/>
      <c r="T24" s="10">
        <f t="shared" si="2"/>
        <v>20903.398000000001</v>
      </c>
      <c r="U24" s="10">
        <f t="shared" si="3"/>
        <v>0</v>
      </c>
      <c r="V24" s="11">
        <f t="shared" si="7"/>
        <v>20903.398000000001</v>
      </c>
      <c r="X24" s="13"/>
      <c r="Y24" s="65">
        <v>93930</v>
      </c>
      <c r="Z24" s="9">
        <v>0</v>
      </c>
      <c r="AA24" s="10">
        <f t="shared" si="8"/>
        <v>23482.5</v>
      </c>
      <c r="AB24" s="10">
        <f t="shared" si="8"/>
        <v>0</v>
      </c>
      <c r="AC24" s="11">
        <f t="shared" si="9"/>
        <v>23482.5</v>
      </c>
      <c r="AE24" s="10">
        <f t="shared" si="13"/>
        <v>1315.02</v>
      </c>
      <c r="AF24" s="10">
        <f t="shared" si="14"/>
        <v>0</v>
      </c>
      <c r="AG24" s="11">
        <f t="shared" si="10"/>
        <v>1315.02</v>
      </c>
    </row>
    <row r="25" spans="1:33" x14ac:dyDescent="0.25">
      <c r="A25" s="18" t="s">
        <v>64</v>
      </c>
      <c r="B25" s="8" t="s">
        <v>168</v>
      </c>
      <c r="C25" s="8">
        <v>1</v>
      </c>
      <c r="D25" s="8"/>
      <c r="E25" s="13"/>
      <c r="F25" s="65">
        <v>209890</v>
      </c>
      <c r="G25" s="9">
        <v>436183</v>
      </c>
      <c r="H25" s="65">
        <v>208349</v>
      </c>
      <c r="I25" s="9">
        <v>444730</v>
      </c>
      <c r="J25" s="65">
        <v>208147</v>
      </c>
      <c r="K25" s="9">
        <v>445210</v>
      </c>
      <c r="L25" s="10">
        <f t="shared" si="5"/>
        <v>49534.04</v>
      </c>
      <c r="M25" s="10">
        <f t="shared" si="5"/>
        <v>102939.19</v>
      </c>
      <c r="N25" s="11">
        <f t="shared" si="0"/>
        <v>152473.23000000001</v>
      </c>
      <c r="O25" s="8"/>
      <c r="P25" s="10">
        <f t="shared" si="11"/>
        <v>52108.82</v>
      </c>
      <c r="Q25" s="10">
        <f t="shared" si="12"/>
        <v>111062.84</v>
      </c>
      <c r="R25" s="11">
        <f t="shared" si="6"/>
        <v>163171.66</v>
      </c>
      <c r="S25" s="8"/>
      <c r="T25" s="10">
        <f t="shared" si="2"/>
        <v>51553.332000000002</v>
      </c>
      <c r="U25" s="10">
        <f t="shared" si="3"/>
        <v>113672.53</v>
      </c>
      <c r="V25" s="11">
        <f t="shared" si="7"/>
        <v>165225.86199999999</v>
      </c>
      <c r="X25" s="13"/>
      <c r="Y25" s="65">
        <v>231653</v>
      </c>
      <c r="Z25" s="9">
        <v>495547</v>
      </c>
      <c r="AA25" s="10">
        <f t="shared" si="8"/>
        <v>57913.25</v>
      </c>
      <c r="AB25" s="10">
        <f t="shared" si="8"/>
        <v>123886.75</v>
      </c>
      <c r="AC25" s="11">
        <f t="shared" si="9"/>
        <v>181800</v>
      </c>
      <c r="AE25" s="10">
        <f t="shared" si="13"/>
        <v>3243.14</v>
      </c>
      <c r="AF25" s="10">
        <f t="shared" si="14"/>
        <v>6937.66</v>
      </c>
      <c r="AG25" s="11">
        <f t="shared" si="10"/>
        <v>10180.799999999999</v>
      </c>
    </row>
    <row r="26" spans="1:33" x14ac:dyDescent="0.25">
      <c r="A26" s="18" t="s">
        <v>65</v>
      </c>
      <c r="B26" s="8" t="s">
        <v>169</v>
      </c>
      <c r="C26" s="8">
        <v>1</v>
      </c>
      <c r="D26" s="8"/>
      <c r="E26" s="13"/>
      <c r="F26" s="65">
        <v>970199</v>
      </c>
      <c r="G26" s="9">
        <v>342359</v>
      </c>
      <c r="H26" s="65">
        <v>963073</v>
      </c>
      <c r="I26" s="9">
        <v>349068</v>
      </c>
      <c r="J26" s="65">
        <v>962141</v>
      </c>
      <c r="K26" s="9">
        <v>349444</v>
      </c>
      <c r="L26" s="10">
        <f t="shared" si="5"/>
        <v>228966.96</v>
      </c>
      <c r="M26" s="10">
        <f t="shared" si="5"/>
        <v>80796.72</v>
      </c>
      <c r="N26" s="11">
        <f t="shared" si="0"/>
        <v>309763.68</v>
      </c>
      <c r="O26" s="8"/>
      <c r="P26" s="10">
        <f t="shared" si="11"/>
        <v>240868.02000000002</v>
      </c>
      <c r="Q26" s="10">
        <f t="shared" si="12"/>
        <v>87173.08</v>
      </c>
      <c r="R26" s="11">
        <f t="shared" si="6"/>
        <v>328041.10000000003</v>
      </c>
      <c r="S26" s="8"/>
      <c r="T26" s="10">
        <f t="shared" si="2"/>
        <v>238300.79600000009</v>
      </c>
      <c r="U26" s="10">
        <f t="shared" si="3"/>
        <v>89220.983999999982</v>
      </c>
      <c r="V26" s="11">
        <f t="shared" si="7"/>
        <v>327521.78000000009</v>
      </c>
      <c r="X26" s="13"/>
      <c r="Y26" s="65">
        <v>1070796</v>
      </c>
      <c r="Z26" s="9">
        <v>388954</v>
      </c>
      <c r="AA26" s="10">
        <f t="shared" si="8"/>
        <v>267699</v>
      </c>
      <c r="AB26" s="10">
        <f t="shared" si="8"/>
        <v>97238.5</v>
      </c>
      <c r="AC26" s="11">
        <f t="shared" si="9"/>
        <v>364937.5</v>
      </c>
      <c r="AE26" s="10">
        <f t="shared" si="13"/>
        <v>14991.14</v>
      </c>
      <c r="AF26" s="10">
        <f t="shared" si="14"/>
        <v>5445.36</v>
      </c>
      <c r="AG26" s="11">
        <f t="shared" si="10"/>
        <v>20436.5</v>
      </c>
    </row>
    <row r="27" spans="1:33" x14ac:dyDescent="0.25">
      <c r="A27" s="18" t="s">
        <v>66</v>
      </c>
      <c r="B27" s="8" t="s">
        <v>67</v>
      </c>
      <c r="C27" s="8">
        <v>1</v>
      </c>
      <c r="D27" s="8"/>
      <c r="E27" s="13"/>
      <c r="F27" s="65">
        <v>16982341</v>
      </c>
      <c r="G27" s="9">
        <v>2616587</v>
      </c>
      <c r="H27" s="65">
        <v>16857620</v>
      </c>
      <c r="I27" s="9">
        <v>2667859</v>
      </c>
      <c r="J27" s="65">
        <v>16841305</v>
      </c>
      <c r="K27" s="9">
        <v>2670739</v>
      </c>
      <c r="L27" s="10">
        <f t="shared" si="5"/>
        <v>4007832.48</v>
      </c>
      <c r="M27" s="10">
        <f t="shared" si="5"/>
        <v>617514.53</v>
      </c>
      <c r="N27" s="11">
        <f t="shared" si="0"/>
        <v>4625347.01</v>
      </c>
      <c r="O27" s="8"/>
      <c r="P27" s="10">
        <f t="shared" si="11"/>
        <v>4216151.09</v>
      </c>
      <c r="Q27" s="10">
        <f t="shared" si="12"/>
        <v>666246.93999999994</v>
      </c>
      <c r="R27" s="11">
        <f t="shared" si="6"/>
        <v>4882398.0299999993</v>
      </c>
      <c r="S27" s="8"/>
      <c r="T27" s="10">
        <f t="shared" si="2"/>
        <v>4171216.91</v>
      </c>
      <c r="U27" s="10">
        <f t="shared" si="3"/>
        <v>681902.43400000012</v>
      </c>
      <c r="V27" s="11">
        <f t="shared" si="7"/>
        <v>4853119.3440000005</v>
      </c>
      <c r="X27" s="13"/>
      <c r="Y27" s="65">
        <v>18743196</v>
      </c>
      <c r="Z27" s="9">
        <v>2972702</v>
      </c>
      <c r="AA27" s="10">
        <f t="shared" si="8"/>
        <v>4685799</v>
      </c>
      <c r="AB27" s="10">
        <f t="shared" si="8"/>
        <v>743175.5</v>
      </c>
      <c r="AC27" s="11">
        <f t="shared" si="9"/>
        <v>5428974.5</v>
      </c>
      <c r="AE27" s="10">
        <f t="shared" si="13"/>
        <v>262404.74</v>
      </c>
      <c r="AF27" s="10">
        <f t="shared" si="14"/>
        <v>41617.83</v>
      </c>
      <c r="AG27" s="11">
        <f t="shared" si="10"/>
        <v>304022.57</v>
      </c>
    </row>
    <row r="28" spans="1:33" x14ac:dyDescent="0.25">
      <c r="A28" s="18" t="s">
        <v>68</v>
      </c>
      <c r="B28" s="8" t="s">
        <v>69</v>
      </c>
      <c r="C28" s="8">
        <v>1</v>
      </c>
      <c r="D28" s="8"/>
      <c r="E28" s="13"/>
      <c r="F28" s="65">
        <v>3799636</v>
      </c>
      <c r="G28" s="9">
        <v>1478128</v>
      </c>
      <c r="H28" s="65">
        <v>3771731</v>
      </c>
      <c r="I28" s="9">
        <v>1507092</v>
      </c>
      <c r="J28" s="65">
        <v>3768081</v>
      </c>
      <c r="K28" s="9">
        <v>1508718</v>
      </c>
      <c r="L28" s="10">
        <f t="shared" si="5"/>
        <v>896714.1</v>
      </c>
      <c r="M28" s="10">
        <f t="shared" si="5"/>
        <v>348838.21</v>
      </c>
      <c r="N28" s="11">
        <f t="shared" si="0"/>
        <v>1245552.31</v>
      </c>
      <c r="O28" s="8"/>
      <c r="P28" s="10">
        <f t="shared" si="11"/>
        <v>943323.42</v>
      </c>
      <c r="Q28" s="10">
        <f t="shared" si="12"/>
        <v>376367.5</v>
      </c>
      <c r="R28" s="11">
        <f t="shared" si="6"/>
        <v>1319690.92</v>
      </c>
      <c r="S28" s="8"/>
      <c r="T28" s="10">
        <f t="shared" si="2"/>
        <v>933270.09599999979</v>
      </c>
      <c r="U28" s="10">
        <f t="shared" si="3"/>
        <v>385210.73800000013</v>
      </c>
      <c r="V28" s="11">
        <f t="shared" si="7"/>
        <v>1318480.8339999998</v>
      </c>
      <c r="X28" s="13"/>
      <c r="Y28" s="65">
        <v>4193611</v>
      </c>
      <c r="Z28" s="9">
        <v>1679299</v>
      </c>
      <c r="AA28" s="10">
        <f t="shared" si="8"/>
        <v>1048402.75</v>
      </c>
      <c r="AB28" s="10">
        <f t="shared" si="8"/>
        <v>419824.75</v>
      </c>
      <c r="AC28" s="11">
        <f t="shared" si="9"/>
        <v>1468227.5</v>
      </c>
      <c r="AE28" s="10">
        <f t="shared" si="13"/>
        <v>58710.55</v>
      </c>
      <c r="AF28" s="10">
        <f t="shared" si="14"/>
        <v>23510.19</v>
      </c>
      <c r="AG28" s="11">
        <f t="shared" si="10"/>
        <v>82220.740000000005</v>
      </c>
    </row>
    <row r="29" spans="1:33" x14ac:dyDescent="0.25">
      <c r="A29" s="18" t="s">
        <v>70</v>
      </c>
      <c r="B29" s="8" t="s">
        <v>170</v>
      </c>
      <c r="C29" s="8">
        <v>1</v>
      </c>
      <c r="D29" s="8"/>
      <c r="E29" s="13"/>
      <c r="F29" s="65">
        <v>6122744</v>
      </c>
      <c r="G29" s="9">
        <v>1855567</v>
      </c>
      <c r="H29" s="65">
        <v>6077777</v>
      </c>
      <c r="I29" s="9">
        <v>1891927</v>
      </c>
      <c r="J29" s="65">
        <v>6071895</v>
      </c>
      <c r="K29" s="9">
        <v>1893969</v>
      </c>
      <c r="L29" s="10">
        <f t="shared" si="5"/>
        <v>1444967.58</v>
      </c>
      <c r="M29" s="10">
        <f t="shared" si="5"/>
        <v>437913.81</v>
      </c>
      <c r="N29" s="11">
        <f t="shared" si="0"/>
        <v>1882881.3900000001</v>
      </c>
      <c r="O29" s="8"/>
      <c r="P29" s="10">
        <f t="shared" si="11"/>
        <v>1520073.79</v>
      </c>
      <c r="Q29" s="10">
        <f t="shared" si="12"/>
        <v>472472.71</v>
      </c>
      <c r="R29" s="11">
        <f>P29+Q29</f>
        <v>1992546.5</v>
      </c>
      <c r="S29" s="8"/>
      <c r="T29" s="10">
        <f t="shared" si="2"/>
        <v>1503873.3500000006</v>
      </c>
      <c r="U29" s="10">
        <f t="shared" si="3"/>
        <v>483574.66399999982</v>
      </c>
      <c r="V29" s="11">
        <f t="shared" si="7"/>
        <v>1987448.0140000004</v>
      </c>
      <c r="X29" s="13"/>
      <c r="Y29" s="65">
        <v>6757595</v>
      </c>
      <c r="Z29" s="9">
        <v>2108108</v>
      </c>
      <c r="AA29" s="10">
        <f t="shared" si="8"/>
        <v>1689398.75</v>
      </c>
      <c r="AB29" s="10">
        <f t="shared" si="8"/>
        <v>527027</v>
      </c>
      <c r="AC29" s="11">
        <f t="shared" si="9"/>
        <v>2216425.75</v>
      </c>
      <c r="AE29" s="10">
        <f t="shared" si="13"/>
        <v>94606.33</v>
      </c>
      <c r="AF29" s="10">
        <f t="shared" si="14"/>
        <v>29513.51</v>
      </c>
      <c r="AG29" s="11">
        <f t="shared" si="10"/>
        <v>124119.84</v>
      </c>
    </row>
    <row r="30" spans="1:33" x14ac:dyDescent="0.25">
      <c r="A30" s="18" t="s">
        <v>71</v>
      </c>
      <c r="B30" s="8" t="s">
        <v>72</v>
      </c>
      <c r="C30" s="8">
        <v>1</v>
      </c>
      <c r="D30" s="8"/>
      <c r="E30" s="13"/>
      <c r="F30" s="65">
        <v>95319</v>
      </c>
      <c r="G30" s="9">
        <v>224797</v>
      </c>
      <c r="H30" s="65">
        <v>94619</v>
      </c>
      <c r="I30" s="9">
        <v>229202</v>
      </c>
      <c r="J30" s="65">
        <v>34580.38356164383</v>
      </c>
      <c r="K30" s="9">
        <v>83765.917808219179</v>
      </c>
      <c r="L30" s="10">
        <f t="shared" si="5"/>
        <v>22495.279999999999</v>
      </c>
      <c r="M30" s="10">
        <f t="shared" si="5"/>
        <v>53052.09</v>
      </c>
      <c r="N30" s="11">
        <f t="shared" si="0"/>
        <v>75547.37</v>
      </c>
      <c r="O30" s="8"/>
      <c r="P30" s="69">
        <f>J30-L30</f>
        <v>12085.103561643831</v>
      </c>
      <c r="Q30" s="69">
        <f>K30-M30</f>
        <v>30713.827808219183</v>
      </c>
      <c r="R30" s="11">
        <f>P30+Q30</f>
        <v>42798.931369863014</v>
      </c>
      <c r="S30" s="8"/>
      <c r="T30" s="10">
        <v>0</v>
      </c>
      <c r="U30" s="10">
        <v>0</v>
      </c>
      <c r="V30" s="11">
        <f t="shared" si="7"/>
        <v>0</v>
      </c>
      <c r="X30" s="13"/>
      <c r="Y30" s="65">
        <v>34580.38356164383</v>
      </c>
      <c r="Z30" s="9">
        <v>83765.917808219179</v>
      </c>
      <c r="AA30" s="10">
        <v>0</v>
      </c>
      <c r="AB30" s="10">
        <v>0</v>
      </c>
      <c r="AC30" s="11">
        <f t="shared" si="9"/>
        <v>0</v>
      </c>
      <c r="AE30" s="10">
        <v>0</v>
      </c>
      <c r="AF30" s="10">
        <v>0</v>
      </c>
      <c r="AG30" s="11">
        <f t="shared" si="10"/>
        <v>0</v>
      </c>
    </row>
    <row r="31" spans="1:33" x14ac:dyDescent="0.25">
      <c r="A31" s="18" t="s">
        <v>73</v>
      </c>
      <c r="B31" s="8" t="s">
        <v>74</v>
      </c>
      <c r="C31" s="8">
        <v>1</v>
      </c>
      <c r="D31" s="8"/>
      <c r="E31" s="13"/>
      <c r="F31" s="65">
        <v>122568</v>
      </c>
      <c r="G31" s="9">
        <v>0</v>
      </c>
      <c r="H31" s="65">
        <v>121668</v>
      </c>
      <c r="I31" s="9">
        <v>0</v>
      </c>
      <c r="J31" s="65">
        <v>121550</v>
      </c>
      <c r="K31" s="9">
        <v>0</v>
      </c>
      <c r="L31" s="10">
        <f t="shared" si="5"/>
        <v>28926.05</v>
      </c>
      <c r="M31" s="10">
        <f t="shared" si="5"/>
        <v>0</v>
      </c>
      <c r="N31" s="11">
        <f t="shared" si="0"/>
        <v>28926.05</v>
      </c>
      <c r="O31" s="8"/>
      <c r="P31" s="10">
        <f t="shared" ref="P31:P67" si="15">ROUND(F31*25%,2)-(ROUND(F31*23.6%,2)-ROUND(H31*23.6%,2))</f>
        <v>30429.600000000002</v>
      </c>
      <c r="Q31" s="10">
        <f t="shared" ref="Q31:Q67" si="16">ROUND(G31*25%,2)-(ROUND(G31*23.6%,2)-ROUND(I31*23.6%,2))</f>
        <v>0</v>
      </c>
      <c r="R31" s="11">
        <f t="shared" si="6"/>
        <v>30429.600000000002</v>
      </c>
      <c r="S31" s="8"/>
      <c r="T31" s="10">
        <f t="shared" ref="T31:T67" si="17">ROUND(J31*25%,2)+(J31*23.6%)+(J31*25%)-L31-P31</f>
        <v>30105.149999999998</v>
      </c>
      <c r="U31" s="10">
        <f t="shared" ref="U31:U67" si="18">ROUND(K31*25%,2)+(K31*23.6%)+(K31*25%)-M31-Q31</f>
        <v>0</v>
      </c>
      <c r="V31" s="11">
        <f t="shared" si="7"/>
        <v>30105.149999999998</v>
      </c>
      <c r="X31" s="13"/>
      <c r="Y31" s="65">
        <v>135277</v>
      </c>
      <c r="Z31" s="9">
        <v>0</v>
      </c>
      <c r="AA31" s="10">
        <f t="shared" si="8"/>
        <v>33819.25</v>
      </c>
      <c r="AB31" s="10">
        <f t="shared" si="8"/>
        <v>0</v>
      </c>
      <c r="AC31" s="11">
        <f t="shared" si="9"/>
        <v>33819.25</v>
      </c>
      <c r="AE31" s="10">
        <f t="shared" ref="AE31:AE67" si="19">ROUND(Y31*1.4%,2)</f>
        <v>1893.88</v>
      </c>
      <c r="AF31" s="10">
        <f t="shared" ref="AF31:AF67" si="20">ROUND(Z31*1.4%,2)</f>
        <v>0</v>
      </c>
      <c r="AG31" s="11">
        <f t="shared" si="10"/>
        <v>1893.88</v>
      </c>
    </row>
    <row r="32" spans="1:33" x14ac:dyDescent="0.25">
      <c r="A32" s="18" t="s">
        <v>75</v>
      </c>
      <c r="B32" s="8" t="s">
        <v>171</v>
      </c>
      <c r="C32" s="8">
        <v>1</v>
      </c>
      <c r="D32" s="8"/>
      <c r="E32" s="13"/>
      <c r="F32" s="65">
        <v>7470254</v>
      </c>
      <c r="G32" s="9">
        <v>1614783</v>
      </c>
      <c r="H32" s="65">
        <v>7415391</v>
      </c>
      <c r="I32" s="9">
        <v>1646425</v>
      </c>
      <c r="J32" s="65">
        <v>7408215</v>
      </c>
      <c r="K32" s="9">
        <v>1648202</v>
      </c>
      <c r="L32" s="10">
        <f t="shared" si="5"/>
        <v>1762979.94</v>
      </c>
      <c r="M32" s="10">
        <f t="shared" si="5"/>
        <v>381088.79</v>
      </c>
      <c r="N32" s="11">
        <f t="shared" si="0"/>
        <v>2144068.73</v>
      </c>
      <c r="O32" s="8"/>
      <c r="P32" s="10">
        <f t="shared" si="15"/>
        <v>1854615.84</v>
      </c>
      <c r="Q32" s="10">
        <f t="shared" si="16"/>
        <v>411163.26</v>
      </c>
      <c r="R32" s="11">
        <f t="shared" si="6"/>
        <v>2265779.1</v>
      </c>
      <c r="S32" s="8"/>
      <c r="T32" s="10">
        <f t="shared" si="17"/>
        <v>1834850.4600000002</v>
      </c>
      <c r="U32" s="10">
        <f t="shared" si="18"/>
        <v>420824.62199999997</v>
      </c>
      <c r="V32" s="11">
        <f t="shared" si="7"/>
        <v>2255675.0820000004</v>
      </c>
      <c r="X32" s="13"/>
      <c r="Y32" s="65">
        <v>8244825</v>
      </c>
      <c r="Z32" s="9">
        <v>1834553</v>
      </c>
      <c r="AA32" s="10">
        <f t="shared" si="8"/>
        <v>2061206.25</v>
      </c>
      <c r="AB32" s="10">
        <f t="shared" si="8"/>
        <v>458638.25</v>
      </c>
      <c r="AC32" s="11">
        <f t="shared" si="9"/>
        <v>2519844.5</v>
      </c>
      <c r="AE32" s="10">
        <f t="shared" si="19"/>
        <v>115427.55</v>
      </c>
      <c r="AF32" s="10">
        <f t="shared" si="20"/>
        <v>25683.74</v>
      </c>
      <c r="AG32" s="11">
        <f t="shared" si="10"/>
        <v>141111.29</v>
      </c>
    </row>
    <row r="33" spans="1:33" x14ac:dyDescent="0.25">
      <c r="A33" s="18" t="s">
        <v>76</v>
      </c>
      <c r="B33" s="8" t="s">
        <v>77</v>
      </c>
      <c r="C33" s="8">
        <v>1</v>
      </c>
      <c r="D33" s="8"/>
      <c r="E33" s="13"/>
      <c r="F33" s="65">
        <v>8225106</v>
      </c>
      <c r="G33" s="9">
        <v>2010524</v>
      </c>
      <c r="H33" s="65">
        <v>8164699</v>
      </c>
      <c r="I33" s="9">
        <v>2049921</v>
      </c>
      <c r="J33" s="65">
        <v>8156797</v>
      </c>
      <c r="K33" s="9">
        <v>2052133</v>
      </c>
      <c r="L33" s="10">
        <f t="shared" si="5"/>
        <v>1941125.02</v>
      </c>
      <c r="M33" s="10">
        <f t="shared" si="5"/>
        <v>474483.66</v>
      </c>
      <c r="N33" s="11">
        <f t="shared" si="0"/>
        <v>2415608.6800000002</v>
      </c>
      <c r="O33" s="8"/>
      <c r="P33" s="10">
        <f t="shared" si="15"/>
        <v>2042020.44</v>
      </c>
      <c r="Q33" s="10">
        <f t="shared" si="16"/>
        <v>511928.7</v>
      </c>
      <c r="R33" s="11">
        <f t="shared" si="6"/>
        <v>2553949.14</v>
      </c>
      <c r="S33" s="8"/>
      <c r="T33" s="10">
        <f t="shared" si="17"/>
        <v>2020257.1320000002</v>
      </c>
      <c r="U33" s="10">
        <f t="shared" si="18"/>
        <v>523957.52800000011</v>
      </c>
      <c r="V33" s="11">
        <f t="shared" si="7"/>
        <v>2544214.66</v>
      </c>
      <c r="X33" s="13"/>
      <c r="Y33" s="65">
        <v>9077945</v>
      </c>
      <c r="Z33" s="9">
        <v>2284154</v>
      </c>
      <c r="AA33" s="10">
        <f t="shared" si="8"/>
        <v>2269486.25</v>
      </c>
      <c r="AB33" s="10">
        <f t="shared" si="8"/>
        <v>571038.5</v>
      </c>
      <c r="AC33" s="11">
        <f t="shared" si="9"/>
        <v>2840524.75</v>
      </c>
      <c r="AE33" s="10">
        <f t="shared" si="19"/>
        <v>127091.23</v>
      </c>
      <c r="AF33" s="10">
        <f t="shared" si="20"/>
        <v>31978.16</v>
      </c>
      <c r="AG33" s="11">
        <f t="shared" si="10"/>
        <v>159069.38999999998</v>
      </c>
    </row>
    <row r="34" spans="1:33" x14ac:dyDescent="0.25">
      <c r="A34" s="18" t="s">
        <v>78</v>
      </c>
      <c r="B34" s="8" t="s">
        <v>79</v>
      </c>
      <c r="C34" s="8">
        <v>1</v>
      </c>
      <c r="D34" s="8"/>
      <c r="E34" s="13"/>
      <c r="F34" s="65">
        <v>4728253</v>
      </c>
      <c r="G34" s="9">
        <v>0</v>
      </c>
      <c r="H34" s="65">
        <v>4693528</v>
      </c>
      <c r="I34" s="9">
        <v>0</v>
      </c>
      <c r="J34" s="65">
        <v>4688985</v>
      </c>
      <c r="K34" s="9">
        <v>0</v>
      </c>
      <c r="L34" s="10">
        <f t="shared" si="5"/>
        <v>1115867.71</v>
      </c>
      <c r="M34" s="10">
        <f t="shared" si="5"/>
        <v>0</v>
      </c>
      <c r="N34" s="11">
        <f t="shared" si="0"/>
        <v>1115867.71</v>
      </c>
      <c r="O34" s="8"/>
      <c r="P34" s="10">
        <f t="shared" si="15"/>
        <v>1173868.1500000001</v>
      </c>
      <c r="Q34" s="10">
        <f t="shared" si="16"/>
        <v>0</v>
      </c>
      <c r="R34" s="11">
        <f t="shared" si="6"/>
        <v>1173868.1500000001</v>
      </c>
      <c r="S34" s="8"/>
      <c r="T34" s="10">
        <f t="shared" si="17"/>
        <v>1161357.0999999999</v>
      </c>
      <c r="U34" s="10">
        <f t="shared" si="18"/>
        <v>0</v>
      </c>
      <c r="V34" s="11">
        <f t="shared" si="7"/>
        <v>1161357.0999999999</v>
      </c>
      <c r="X34" s="13"/>
      <c r="Y34" s="65">
        <v>5218513</v>
      </c>
      <c r="Z34" s="9">
        <v>0</v>
      </c>
      <c r="AA34" s="10">
        <f t="shared" si="8"/>
        <v>1304628.25</v>
      </c>
      <c r="AB34" s="10">
        <f t="shared" si="8"/>
        <v>0</v>
      </c>
      <c r="AC34" s="11">
        <f t="shared" si="9"/>
        <v>1304628.25</v>
      </c>
      <c r="AE34" s="10">
        <f t="shared" si="19"/>
        <v>73059.179999999993</v>
      </c>
      <c r="AF34" s="10">
        <f t="shared" si="20"/>
        <v>0</v>
      </c>
      <c r="AG34" s="11">
        <f t="shared" si="10"/>
        <v>73059.179999999993</v>
      </c>
    </row>
    <row r="35" spans="1:33" x14ac:dyDescent="0.25">
      <c r="A35" s="68" t="s">
        <v>80</v>
      </c>
      <c r="B35" s="8" t="s">
        <v>81</v>
      </c>
      <c r="C35" s="8">
        <v>1</v>
      </c>
      <c r="D35" s="8"/>
      <c r="E35" s="13"/>
      <c r="F35" s="65">
        <v>1649749</v>
      </c>
      <c r="G35" s="9">
        <v>0</v>
      </c>
      <c r="H35" s="65">
        <v>1637633</v>
      </c>
      <c r="I35" s="9">
        <v>0</v>
      </c>
      <c r="J35" s="65">
        <v>1636048</v>
      </c>
      <c r="K35" s="9">
        <v>0</v>
      </c>
      <c r="L35" s="10">
        <f t="shared" si="5"/>
        <v>389340.76</v>
      </c>
      <c r="M35" s="10">
        <f t="shared" si="5"/>
        <v>0</v>
      </c>
      <c r="N35" s="11">
        <f t="shared" si="0"/>
        <v>389340.76</v>
      </c>
      <c r="O35" s="8"/>
      <c r="P35" s="10">
        <f t="shared" si="15"/>
        <v>409577.88</v>
      </c>
      <c r="Q35" s="10">
        <f t="shared" si="16"/>
        <v>0</v>
      </c>
      <c r="R35" s="11">
        <f t="shared" si="6"/>
        <v>409577.88</v>
      </c>
      <c r="S35" s="8"/>
      <c r="T35" s="10">
        <f t="shared" si="17"/>
        <v>405212.68799999997</v>
      </c>
      <c r="U35" s="10">
        <f t="shared" si="18"/>
        <v>0</v>
      </c>
      <c r="V35" s="11">
        <f t="shared" si="7"/>
        <v>405212.68799999997</v>
      </c>
      <c r="X35" s="13"/>
      <c r="Y35" s="65">
        <v>1820807</v>
      </c>
      <c r="Z35" s="9">
        <v>0</v>
      </c>
      <c r="AA35" s="10">
        <f t="shared" si="8"/>
        <v>455201.75</v>
      </c>
      <c r="AB35" s="10">
        <f t="shared" si="8"/>
        <v>0</v>
      </c>
      <c r="AC35" s="11">
        <f t="shared" si="9"/>
        <v>455201.75</v>
      </c>
      <c r="AE35" s="10">
        <f t="shared" si="19"/>
        <v>25491.3</v>
      </c>
      <c r="AF35" s="10">
        <f t="shared" si="20"/>
        <v>0</v>
      </c>
      <c r="AG35" s="11">
        <f t="shared" si="10"/>
        <v>25491.3</v>
      </c>
    </row>
    <row r="36" spans="1:33" x14ac:dyDescent="0.25">
      <c r="A36" s="18" t="s">
        <v>82</v>
      </c>
      <c r="B36" s="8" t="s">
        <v>83</v>
      </c>
      <c r="C36" s="8">
        <v>1</v>
      </c>
      <c r="D36" s="8"/>
      <c r="E36" s="13"/>
      <c r="F36" s="65">
        <v>50757433</v>
      </c>
      <c r="G36" s="9">
        <v>8633001</v>
      </c>
      <c r="H36" s="65">
        <v>50384661</v>
      </c>
      <c r="I36" s="9">
        <v>8802165</v>
      </c>
      <c r="J36" s="65">
        <v>50335898</v>
      </c>
      <c r="K36" s="9">
        <v>8811666</v>
      </c>
      <c r="L36" s="10">
        <f t="shared" si="5"/>
        <v>11978754.189999999</v>
      </c>
      <c r="M36" s="10">
        <f t="shared" si="5"/>
        <v>2037388.24</v>
      </c>
      <c r="N36" s="11">
        <f t="shared" si="0"/>
        <v>14016142.43</v>
      </c>
      <c r="O36" s="8"/>
      <c r="P36" s="10">
        <f t="shared" si="15"/>
        <v>12601384.060000001</v>
      </c>
      <c r="Q36" s="10">
        <f t="shared" si="16"/>
        <v>2198172.9500000002</v>
      </c>
      <c r="R36" s="11">
        <f t="shared" si="6"/>
        <v>14799557.010000002</v>
      </c>
      <c r="S36" s="8"/>
      <c r="T36" s="10">
        <f t="shared" si="17"/>
        <v>12467082.678000005</v>
      </c>
      <c r="U36" s="10">
        <f t="shared" si="18"/>
        <v>2249824.9859999996</v>
      </c>
      <c r="V36" s="11">
        <f t="shared" si="7"/>
        <v>14716907.664000005</v>
      </c>
      <c r="X36" s="13"/>
      <c r="Y36" s="65">
        <v>56020338</v>
      </c>
      <c r="Z36" s="9">
        <v>9807943</v>
      </c>
      <c r="AA36" s="10">
        <f t="shared" si="8"/>
        <v>14005084.5</v>
      </c>
      <c r="AB36" s="10">
        <f t="shared" si="8"/>
        <v>2451985.75</v>
      </c>
      <c r="AC36" s="11">
        <f t="shared" si="9"/>
        <v>16457070.25</v>
      </c>
      <c r="AE36" s="10">
        <f t="shared" si="19"/>
        <v>784284.73</v>
      </c>
      <c r="AF36" s="10">
        <f t="shared" si="20"/>
        <v>137311.20000000001</v>
      </c>
      <c r="AG36" s="11">
        <f t="shared" si="10"/>
        <v>921595.92999999993</v>
      </c>
    </row>
    <row r="37" spans="1:33" x14ac:dyDescent="0.25">
      <c r="A37" s="18" t="s">
        <v>84</v>
      </c>
      <c r="B37" s="8" t="s">
        <v>85</v>
      </c>
      <c r="C37" s="8">
        <v>1</v>
      </c>
      <c r="D37" s="8"/>
      <c r="E37" s="13"/>
      <c r="F37" s="65">
        <v>2995414</v>
      </c>
      <c r="G37" s="9">
        <v>805399</v>
      </c>
      <c r="H37" s="65">
        <v>2973415</v>
      </c>
      <c r="I37" s="9">
        <v>821181</v>
      </c>
      <c r="J37" s="65">
        <v>2970537</v>
      </c>
      <c r="K37" s="9">
        <v>822068</v>
      </c>
      <c r="L37" s="10">
        <f t="shared" si="5"/>
        <v>706917.7</v>
      </c>
      <c r="M37" s="10">
        <f t="shared" si="5"/>
        <v>190074.16</v>
      </c>
      <c r="N37" s="11">
        <f t="shared" si="0"/>
        <v>896991.86</v>
      </c>
      <c r="O37" s="8"/>
      <c r="P37" s="10">
        <f t="shared" si="15"/>
        <v>743661.74</v>
      </c>
      <c r="Q37" s="10">
        <f t="shared" si="16"/>
        <v>205074.31</v>
      </c>
      <c r="R37" s="11">
        <f t="shared" si="6"/>
        <v>948736.05</v>
      </c>
      <c r="S37" s="8"/>
      <c r="T37" s="10">
        <f t="shared" si="17"/>
        <v>735735.7919999999</v>
      </c>
      <c r="U37" s="10">
        <f t="shared" si="18"/>
        <v>209893.57799999992</v>
      </c>
      <c r="V37" s="11">
        <f t="shared" si="7"/>
        <v>945629.36999999988</v>
      </c>
      <c r="X37" s="13"/>
      <c r="Y37" s="65">
        <v>3306000</v>
      </c>
      <c r="Z37" s="9">
        <v>915013</v>
      </c>
      <c r="AA37" s="10">
        <f t="shared" si="8"/>
        <v>826500</v>
      </c>
      <c r="AB37" s="10">
        <f t="shared" si="8"/>
        <v>228753.25</v>
      </c>
      <c r="AC37" s="11">
        <f t="shared" si="9"/>
        <v>1055253.25</v>
      </c>
      <c r="AE37" s="10">
        <f t="shared" si="19"/>
        <v>46284</v>
      </c>
      <c r="AF37" s="10">
        <f t="shared" si="20"/>
        <v>12810.18</v>
      </c>
      <c r="AG37" s="11">
        <f t="shared" si="10"/>
        <v>59094.18</v>
      </c>
    </row>
    <row r="38" spans="1:33" x14ac:dyDescent="0.25">
      <c r="A38" s="18" t="s">
        <v>86</v>
      </c>
      <c r="B38" s="8" t="s">
        <v>172</v>
      </c>
      <c r="C38" s="8">
        <v>1</v>
      </c>
      <c r="D38" s="8"/>
      <c r="E38" s="13"/>
      <c r="F38" s="65">
        <v>293073</v>
      </c>
      <c r="G38" s="9">
        <v>327831</v>
      </c>
      <c r="H38" s="65">
        <v>290920</v>
      </c>
      <c r="I38" s="9">
        <v>334254</v>
      </c>
      <c r="J38" s="65">
        <v>290639</v>
      </c>
      <c r="K38" s="9">
        <v>334615</v>
      </c>
      <c r="L38" s="10">
        <f t="shared" si="5"/>
        <v>69165.23</v>
      </c>
      <c r="M38" s="10">
        <f t="shared" si="5"/>
        <v>77368.12</v>
      </c>
      <c r="N38" s="11">
        <f t="shared" si="0"/>
        <v>146533.34999999998</v>
      </c>
      <c r="O38" s="8"/>
      <c r="P38" s="10">
        <f t="shared" si="15"/>
        <v>72760.14</v>
      </c>
      <c r="Q38" s="10">
        <f t="shared" si="16"/>
        <v>83473.570000000007</v>
      </c>
      <c r="R38" s="11">
        <f t="shared" si="6"/>
        <v>156233.71000000002</v>
      </c>
      <c r="S38" s="8"/>
      <c r="T38" s="10">
        <f t="shared" si="17"/>
        <v>71984.934000000023</v>
      </c>
      <c r="U38" s="10">
        <f t="shared" si="18"/>
        <v>85434.950000000012</v>
      </c>
      <c r="V38" s="11">
        <f t="shared" si="7"/>
        <v>157419.88400000002</v>
      </c>
      <c r="X38" s="13"/>
      <c r="Y38" s="65">
        <v>323461</v>
      </c>
      <c r="Z38" s="9">
        <v>372448</v>
      </c>
      <c r="AA38" s="10">
        <f t="shared" si="8"/>
        <v>80865.25</v>
      </c>
      <c r="AB38" s="10">
        <f t="shared" si="8"/>
        <v>93112</v>
      </c>
      <c r="AC38" s="11">
        <f t="shared" si="9"/>
        <v>173977.25</v>
      </c>
      <c r="AE38" s="10">
        <f t="shared" si="19"/>
        <v>4528.45</v>
      </c>
      <c r="AF38" s="10">
        <f t="shared" si="20"/>
        <v>5214.2700000000004</v>
      </c>
      <c r="AG38" s="11">
        <f t="shared" si="10"/>
        <v>9742.7200000000012</v>
      </c>
    </row>
    <row r="39" spans="1:33" x14ac:dyDescent="0.25">
      <c r="A39" s="18" t="s">
        <v>87</v>
      </c>
      <c r="B39" s="8" t="s">
        <v>173</v>
      </c>
      <c r="C39" s="8">
        <v>1</v>
      </c>
      <c r="D39" s="8"/>
      <c r="E39" s="13"/>
      <c r="F39" s="65">
        <v>7660166</v>
      </c>
      <c r="G39" s="9">
        <v>2307391</v>
      </c>
      <c r="H39" s="65">
        <v>7603908</v>
      </c>
      <c r="I39" s="9">
        <v>2352604</v>
      </c>
      <c r="J39" s="65">
        <v>7596549</v>
      </c>
      <c r="K39" s="9">
        <v>2355144</v>
      </c>
      <c r="L39" s="10">
        <f t="shared" si="5"/>
        <v>1807799.18</v>
      </c>
      <c r="M39" s="10">
        <f t="shared" si="5"/>
        <v>544544.28</v>
      </c>
      <c r="N39" s="11">
        <f t="shared" si="0"/>
        <v>2352343.46</v>
      </c>
      <c r="O39" s="8"/>
      <c r="P39" s="10">
        <f t="shared" si="15"/>
        <v>1901764.61</v>
      </c>
      <c r="Q39" s="10">
        <f t="shared" si="16"/>
        <v>587518.01</v>
      </c>
      <c r="R39" s="11">
        <f t="shared" si="6"/>
        <v>2489282.62</v>
      </c>
      <c r="S39" s="8"/>
      <c r="T39" s="10">
        <f t="shared" si="17"/>
        <v>1881496.2740000004</v>
      </c>
      <c r="U39" s="10">
        <f t="shared" si="18"/>
        <v>601323.69400000013</v>
      </c>
      <c r="V39" s="11">
        <f t="shared" si="7"/>
        <v>2482819.9680000003</v>
      </c>
      <c r="X39" s="13"/>
      <c r="Y39" s="65">
        <v>8454428</v>
      </c>
      <c r="Z39" s="9">
        <v>2621424</v>
      </c>
      <c r="AA39" s="10">
        <f t="shared" si="8"/>
        <v>2113607</v>
      </c>
      <c r="AB39" s="10">
        <f t="shared" si="8"/>
        <v>655356</v>
      </c>
      <c r="AC39" s="11">
        <f t="shared" si="9"/>
        <v>2768963</v>
      </c>
      <c r="AE39" s="10">
        <f t="shared" si="19"/>
        <v>118361.99</v>
      </c>
      <c r="AF39" s="10">
        <f t="shared" si="20"/>
        <v>36699.94</v>
      </c>
      <c r="AG39" s="11">
        <f t="shared" si="10"/>
        <v>155061.93</v>
      </c>
    </row>
    <row r="40" spans="1:33" x14ac:dyDescent="0.25">
      <c r="A40" s="19" t="s">
        <v>88</v>
      </c>
      <c r="B40" s="8" t="s">
        <v>89</v>
      </c>
      <c r="C40" s="8">
        <v>1</v>
      </c>
      <c r="D40" s="8"/>
      <c r="E40" s="13"/>
      <c r="F40" s="65">
        <v>189276</v>
      </c>
      <c r="G40" s="9">
        <v>566813</v>
      </c>
      <c r="H40" s="65">
        <v>187886</v>
      </c>
      <c r="I40" s="9">
        <v>577920</v>
      </c>
      <c r="J40" s="65">
        <v>187704</v>
      </c>
      <c r="K40" s="9">
        <v>578543</v>
      </c>
      <c r="L40" s="10">
        <f t="shared" si="5"/>
        <v>44669.14</v>
      </c>
      <c r="M40" s="10">
        <f t="shared" si="5"/>
        <v>133767.87</v>
      </c>
      <c r="N40" s="11">
        <f t="shared" si="0"/>
        <v>178437.01</v>
      </c>
      <c r="O40" s="8"/>
      <c r="P40" s="10">
        <f t="shared" si="15"/>
        <v>46990.96</v>
      </c>
      <c r="Q40" s="10">
        <f t="shared" si="16"/>
        <v>144324.5</v>
      </c>
      <c r="R40" s="11">
        <f t="shared" si="6"/>
        <v>191315.46</v>
      </c>
      <c r="S40" s="8"/>
      <c r="T40" s="10">
        <f t="shared" si="17"/>
        <v>46490.044000000002</v>
      </c>
      <c r="U40" s="10">
        <f t="shared" si="18"/>
        <v>147715.27800000005</v>
      </c>
      <c r="V40" s="11">
        <f t="shared" si="7"/>
        <v>194205.32200000004</v>
      </c>
      <c r="X40" s="13"/>
      <c r="Y40" s="65">
        <v>208902</v>
      </c>
      <c r="Z40" s="9">
        <v>643955</v>
      </c>
      <c r="AA40" s="10">
        <f t="shared" si="8"/>
        <v>52225.5</v>
      </c>
      <c r="AB40" s="10">
        <f t="shared" si="8"/>
        <v>160988.75</v>
      </c>
      <c r="AC40" s="11">
        <f t="shared" si="9"/>
        <v>213214.25</v>
      </c>
      <c r="AE40" s="10">
        <f t="shared" si="19"/>
        <v>2924.63</v>
      </c>
      <c r="AF40" s="10">
        <f t="shared" si="20"/>
        <v>9015.3700000000008</v>
      </c>
      <c r="AG40" s="11">
        <f t="shared" si="10"/>
        <v>11940</v>
      </c>
    </row>
    <row r="41" spans="1:33" x14ac:dyDescent="0.25">
      <c r="A41" s="19" t="s">
        <v>90</v>
      </c>
      <c r="B41" s="8" t="s">
        <v>91</v>
      </c>
      <c r="C41" s="8">
        <v>1</v>
      </c>
      <c r="D41" s="8"/>
      <c r="E41" s="13"/>
      <c r="F41" s="65">
        <v>2526575</v>
      </c>
      <c r="G41" s="9">
        <v>0</v>
      </c>
      <c r="H41" s="65">
        <v>2508020</v>
      </c>
      <c r="I41" s="9">
        <v>0</v>
      </c>
      <c r="J41" s="65">
        <v>2505592</v>
      </c>
      <c r="K41" s="9">
        <v>0</v>
      </c>
      <c r="L41" s="10">
        <f t="shared" si="5"/>
        <v>596271.69999999995</v>
      </c>
      <c r="M41" s="10">
        <f t="shared" si="5"/>
        <v>0</v>
      </c>
      <c r="N41" s="11">
        <f t="shared" si="0"/>
        <v>596271.69999999995</v>
      </c>
      <c r="O41" s="8"/>
      <c r="P41" s="10">
        <f t="shared" si="15"/>
        <v>627264.77</v>
      </c>
      <c r="Q41" s="10">
        <f t="shared" si="16"/>
        <v>0</v>
      </c>
      <c r="R41" s="11">
        <f t="shared" si="6"/>
        <v>627264.77</v>
      </c>
      <c r="S41" s="8"/>
      <c r="T41" s="10">
        <f t="shared" si="17"/>
        <v>620579.24200000009</v>
      </c>
      <c r="U41" s="10">
        <f t="shared" si="18"/>
        <v>0</v>
      </c>
      <c r="V41" s="11">
        <f t="shared" si="7"/>
        <v>620579.24200000009</v>
      </c>
      <c r="X41" s="13"/>
      <c r="Y41" s="65">
        <v>2788549</v>
      </c>
      <c r="Z41" s="9">
        <v>0</v>
      </c>
      <c r="AA41" s="10">
        <f t="shared" si="8"/>
        <v>697137.25</v>
      </c>
      <c r="AB41" s="10">
        <f t="shared" si="8"/>
        <v>0</v>
      </c>
      <c r="AC41" s="11">
        <f t="shared" si="9"/>
        <v>697137.25</v>
      </c>
      <c r="AE41" s="10">
        <f t="shared" si="19"/>
        <v>39039.69</v>
      </c>
      <c r="AF41" s="10">
        <f t="shared" si="20"/>
        <v>0</v>
      </c>
      <c r="AG41" s="11">
        <f t="shared" si="10"/>
        <v>39039.69</v>
      </c>
    </row>
    <row r="42" spans="1:33" x14ac:dyDescent="0.25">
      <c r="A42" s="18" t="s">
        <v>92</v>
      </c>
      <c r="B42" s="8" t="s">
        <v>93</v>
      </c>
      <c r="C42" s="8">
        <v>1</v>
      </c>
      <c r="D42" s="8"/>
      <c r="E42" s="13"/>
      <c r="F42" s="65">
        <v>6234965</v>
      </c>
      <c r="G42" s="9">
        <v>885659</v>
      </c>
      <c r="H42" s="65">
        <v>6189175</v>
      </c>
      <c r="I42" s="9">
        <v>903013</v>
      </c>
      <c r="J42" s="65">
        <v>6183184</v>
      </c>
      <c r="K42" s="9">
        <v>903987</v>
      </c>
      <c r="L42" s="10">
        <f t="shared" si="5"/>
        <v>1471451.74</v>
      </c>
      <c r="M42" s="10">
        <f t="shared" si="5"/>
        <v>209015.52</v>
      </c>
      <c r="N42" s="11">
        <f t="shared" si="0"/>
        <v>1680467.26</v>
      </c>
      <c r="O42" s="8"/>
      <c r="P42" s="10">
        <f t="shared" si="15"/>
        <v>1547934.81</v>
      </c>
      <c r="Q42" s="10">
        <f t="shared" si="16"/>
        <v>225510.30000000002</v>
      </c>
      <c r="R42" s="11">
        <f t="shared" si="6"/>
        <v>1773445.11</v>
      </c>
      <c r="S42" s="8"/>
      <c r="T42" s="10">
        <f t="shared" si="17"/>
        <v>1531436.8740000003</v>
      </c>
      <c r="U42" s="10">
        <f t="shared" si="18"/>
        <v>230808.61199999999</v>
      </c>
      <c r="V42" s="11">
        <f t="shared" si="7"/>
        <v>1762245.4860000003</v>
      </c>
      <c r="X42" s="13"/>
      <c r="Y42" s="65">
        <v>6881453</v>
      </c>
      <c r="Z42" s="9">
        <v>1006196</v>
      </c>
      <c r="AA42" s="10">
        <f t="shared" si="8"/>
        <v>1720363.25</v>
      </c>
      <c r="AB42" s="10">
        <f t="shared" si="8"/>
        <v>251549</v>
      </c>
      <c r="AC42" s="11">
        <f t="shared" si="9"/>
        <v>1971912.25</v>
      </c>
      <c r="AE42" s="10">
        <f t="shared" si="19"/>
        <v>96340.34</v>
      </c>
      <c r="AF42" s="10">
        <f t="shared" si="20"/>
        <v>14086.74</v>
      </c>
      <c r="AG42" s="11">
        <f t="shared" si="10"/>
        <v>110427.08</v>
      </c>
    </row>
    <row r="43" spans="1:33" x14ac:dyDescent="0.25">
      <c r="A43" s="18" t="s">
        <v>94</v>
      </c>
      <c r="B43" s="8" t="s">
        <v>95</v>
      </c>
      <c r="C43" s="8">
        <v>1</v>
      </c>
      <c r="D43" s="8"/>
      <c r="E43" s="13"/>
      <c r="F43" s="65">
        <v>25957383</v>
      </c>
      <c r="G43" s="9">
        <v>5060404</v>
      </c>
      <c r="H43" s="65">
        <v>25766747</v>
      </c>
      <c r="I43" s="9">
        <v>5159563</v>
      </c>
      <c r="J43" s="65">
        <v>25741810</v>
      </c>
      <c r="K43" s="9">
        <v>5165133</v>
      </c>
      <c r="L43" s="10">
        <f t="shared" si="5"/>
        <v>6125942.3899999997</v>
      </c>
      <c r="M43" s="10">
        <f t="shared" si="5"/>
        <v>1194255.3400000001</v>
      </c>
      <c r="N43" s="11">
        <f t="shared" si="0"/>
        <v>7320197.7299999995</v>
      </c>
      <c r="O43" s="8"/>
      <c r="P43" s="10">
        <f t="shared" si="15"/>
        <v>6444355.6500000004</v>
      </c>
      <c r="Q43" s="10">
        <f t="shared" si="16"/>
        <v>1288502.53</v>
      </c>
      <c r="R43" s="11">
        <f t="shared" si="6"/>
        <v>7732858.1800000006</v>
      </c>
      <c r="S43" s="8"/>
      <c r="T43" s="10">
        <f t="shared" si="17"/>
        <v>6375674.1199999992</v>
      </c>
      <c r="U43" s="10">
        <f t="shared" si="18"/>
        <v>1318780.0180000004</v>
      </c>
      <c r="V43" s="11">
        <f t="shared" si="7"/>
        <v>7694454.1379999993</v>
      </c>
      <c r="X43" s="13"/>
      <c r="Y43" s="65">
        <v>28648836</v>
      </c>
      <c r="Z43" s="9">
        <v>5749120</v>
      </c>
      <c r="AA43" s="10">
        <f t="shared" si="8"/>
        <v>7162209</v>
      </c>
      <c r="AB43" s="10">
        <f t="shared" si="8"/>
        <v>1437280</v>
      </c>
      <c r="AC43" s="11">
        <f t="shared" si="9"/>
        <v>8599489</v>
      </c>
      <c r="AE43" s="10">
        <f t="shared" si="19"/>
        <v>401083.7</v>
      </c>
      <c r="AF43" s="10">
        <f t="shared" si="20"/>
        <v>80487.679999999993</v>
      </c>
      <c r="AG43" s="11">
        <f t="shared" si="10"/>
        <v>481571.38</v>
      </c>
    </row>
    <row r="44" spans="1:33" x14ac:dyDescent="0.25">
      <c r="A44" s="18" t="s">
        <v>96</v>
      </c>
      <c r="B44" s="8" t="s">
        <v>97</v>
      </c>
      <c r="C44" s="8">
        <v>1</v>
      </c>
      <c r="D44" s="8"/>
      <c r="E44" s="13"/>
      <c r="F44" s="65">
        <v>421795</v>
      </c>
      <c r="G44" s="9">
        <v>919288</v>
      </c>
      <c r="H44" s="65">
        <v>418697</v>
      </c>
      <c r="I44" s="9">
        <v>937302</v>
      </c>
      <c r="J44" s="65">
        <v>418292</v>
      </c>
      <c r="K44" s="9">
        <v>938314</v>
      </c>
      <c r="L44" s="10">
        <f t="shared" si="5"/>
        <v>99543.62</v>
      </c>
      <c r="M44" s="10">
        <f t="shared" si="5"/>
        <v>216951.97</v>
      </c>
      <c r="N44" s="11">
        <f t="shared" si="0"/>
        <v>316495.58999999997</v>
      </c>
      <c r="O44" s="8"/>
      <c r="P44" s="10">
        <f t="shared" si="15"/>
        <v>104717.62000000001</v>
      </c>
      <c r="Q44" s="10">
        <f t="shared" si="16"/>
        <v>234073.3</v>
      </c>
      <c r="R44" s="11">
        <f t="shared" si="6"/>
        <v>338790.92</v>
      </c>
      <c r="S44" s="8"/>
      <c r="T44" s="10">
        <f t="shared" si="17"/>
        <v>103601.67200000001</v>
      </c>
      <c r="U44" s="10">
        <f t="shared" si="18"/>
        <v>239573.83400000009</v>
      </c>
      <c r="V44" s="11">
        <f t="shared" si="7"/>
        <v>343175.50600000011</v>
      </c>
      <c r="X44" s="13"/>
      <c r="Y44" s="65">
        <v>465529</v>
      </c>
      <c r="Z44" s="9">
        <v>1044402</v>
      </c>
      <c r="AA44" s="10">
        <f t="shared" si="8"/>
        <v>116382.25</v>
      </c>
      <c r="AB44" s="10">
        <f t="shared" si="8"/>
        <v>261100.5</v>
      </c>
      <c r="AC44" s="11">
        <f t="shared" si="9"/>
        <v>377482.75</v>
      </c>
      <c r="AE44" s="10">
        <f t="shared" si="19"/>
        <v>6517.41</v>
      </c>
      <c r="AF44" s="10">
        <f t="shared" si="20"/>
        <v>14621.63</v>
      </c>
      <c r="AG44" s="11">
        <f t="shared" si="10"/>
        <v>21139.040000000001</v>
      </c>
    </row>
    <row r="45" spans="1:33" x14ac:dyDescent="0.25">
      <c r="A45" s="18" t="s">
        <v>98</v>
      </c>
      <c r="B45" s="8" t="s">
        <v>99</v>
      </c>
      <c r="C45" s="8">
        <v>1</v>
      </c>
      <c r="D45" s="8"/>
      <c r="E45" s="13"/>
      <c r="F45" s="65">
        <v>26352216</v>
      </c>
      <c r="G45" s="9">
        <v>2665999</v>
      </c>
      <c r="H45" s="65">
        <v>26158681</v>
      </c>
      <c r="I45" s="9">
        <v>2718239</v>
      </c>
      <c r="J45" s="65">
        <v>26133364</v>
      </c>
      <c r="K45" s="9">
        <v>2721173</v>
      </c>
      <c r="L45" s="10">
        <f t="shared" si="5"/>
        <v>6219122.9800000004</v>
      </c>
      <c r="M45" s="10">
        <f t="shared" si="5"/>
        <v>629175.76</v>
      </c>
      <c r="N45" s="11">
        <f t="shared" si="0"/>
        <v>6848298.7400000002</v>
      </c>
      <c r="O45" s="8"/>
      <c r="P45" s="10">
        <f t="shared" si="15"/>
        <v>6542379.7399999993</v>
      </c>
      <c r="Q45" s="10">
        <f t="shared" si="16"/>
        <v>678828.39</v>
      </c>
      <c r="R45" s="11">
        <f t="shared" si="6"/>
        <v>7221208.129999999</v>
      </c>
      <c r="S45" s="8"/>
      <c r="T45" s="10">
        <f t="shared" si="17"/>
        <v>6472653.1839999994</v>
      </c>
      <c r="U45" s="10">
        <f t="shared" si="18"/>
        <v>694779.17800000019</v>
      </c>
      <c r="V45" s="11">
        <f t="shared" si="7"/>
        <v>7167432.3619999997</v>
      </c>
      <c r="X45" s="13"/>
      <c r="Y45" s="65">
        <v>29084608</v>
      </c>
      <c r="Z45" s="9">
        <v>3028838</v>
      </c>
      <c r="AA45" s="10">
        <f t="shared" si="8"/>
        <v>7271152</v>
      </c>
      <c r="AB45" s="10">
        <f t="shared" si="8"/>
        <v>757209.5</v>
      </c>
      <c r="AC45" s="11">
        <f t="shared" si="9"/>
        <v>8028361.5</v>
      </c>
      <c r="AE45" s="10">
        <f t="shared" si="19"/>
        <v>407184.51</v>
      </c>
      <c r="AF45" s="10">
        <f t="shared" si="20"/>
        <v>42403.73</v>
      </c>
      <c r="AG45" s="11">
        <f t="shared" si="10"/>
        <v>449588.24</v>
      </c>
    </row>
    <row r="46" spans="1:33" x14ac:dyDescent="0.25">
      <c r="A46" s="18" t="s">
        <v>100</v>
      </c>
      <c r="B46" s="8" t="s">
        <v>101</v>
      </c>
      <c r="C46" s="8">
        <v>1</v>
      </c>
      <c r="D46" s="8"/>
      <c r="E46" s="13"/>
      <c r="F46" s="65">
        <v>1046426</v>
      </c>
      <c r="G46" s="9">
        <v>650214</v>
      </c>
      <c r="H46" s="65">
        <v>1038741</v>
      </c>
      <c r="I46" s="9">
        <v>662955</v>
      </c>
      <c r="J46" s="65">
        <v>1037736</v>
      </c>
      <c r="K46" s="9">
        <v>663671</v>
      </c>
      <c r="L46" s="10">
        <f t="shared" si="5"/>
        <v>246956.54</v>
      </c>
      <c r="M46" s="10">
        <f t="shared" si="5"/>
        <v>153450.5</v>
      </c>
      <c r="N46" s="11">
        <f t="shared" si="0"/>
        <v>400407.04000000004</v>
      </c>
      <c r="O46" s="8"/>
      <c r="P46" s="10">
        <f t="shared" si="15"/>
        <v>259792.84</v>
      </c>
      <c r="Q46" s="10">
        <f t="shared" si="16"/>
        <v>165560.38</v>
      </c>
      <c r="R46" s="11">
        <f t="shared" si="6"/>
        <v>425353.22</v>
      </c>
      <c r="S46" s="8"/>
      <c r="T46" s="10">
        <f t="shared" si="17"/>
        <v>257024.31599999996</v>
      </c>
      <c r="U46" s="10">
        <f t="shared" si="18"/>
        <v>169450.97600000002</v>
      </c>
      <c r="V46" s="11">
        <f t="shared" si="7"/>
        <v>426475.29200000002</v>
      </c>
      <c r="X46" s="13"/>
      <c r="Y46" s="65">
        <v>1154927</v>
      </c>
      <c r="Z46" s="9">
        <v>738707</v>
      </c>
      <c r="AA46" s="10">
        <f t="shared" si="8"/>
        <v>288731.75</v>
      </c>
      <c r="AB46" s="10">
        <f t="shared" si="8"/>
        <v>184676.75</v>
      </c>
      <c r="AC46" s="11">
        <f t="shared" si="9"/>
        <v>473408.5</v>
      </c>
      <c r="AE46" s="10">
        <f t="shared" si="19"/>
        <v>16168.98</v>
      </c>
      <c r="AF46" s="10">
        <f t="shared" si="20"/>
        <v>10341.9</v>
      </c>
      <c r="AG46" s="11">
        <f t="shared" si="10"/>
        <v>26510.879999999997</v>
      </c>
    </row>
    <row r="47" spans="1:33" x14ac:dyDescent="0.25">
      <c r="A47" s="18" t="s">
        <v>102</v>
      </c>
      <c r="B47" s="8" t="s">
        <v>103</v>
      </c>
      <c r="C47" s="8">
        <v>1</v>
      </c>
      <c r="D47" s="8"/>
      <c r="E47" s="13"/>
      <c r="F47" s="65">
        <v>1993825</v>
      </c>
      <c r="G47" s="9">
        <v>693278</v>
      </c>
      <c r="H47" s="65">
        <v>1979182</v>
      </c>
      <c r="I47" s="9">
        <v>706863</v>
      </c>
      <c r="J47" s="65">
        <v>1977267</v>
      </c>
      <c r="K47" s="9">
        <v>707626</v>
      </c>
      <c r="L47" s="10">
        <f t="shared" si="5"/>
        <v>470542.7</v>
      </c>
      <c r="M47" s="10">
        <f t="shared" si="5"/>
        <v>163613.60999999999</v>
      </c>
      <c r="N47" s="11">
        <f t="shared" si="0"/>
        <v>634156.31000000006</v>
      </c>
      <c r="O47" s="8"/>
      <c r="P47" s="10">
        <f t="shared" si="15"/>
        <v>495000.5</v>
      </c>
      <c r="Q47" s="10">
        <f t="shared" si="16"/>
        <v>176525.56000000003</v>
      </c>
      <c r="R47" s="11">
        <f t="shared" si="6"/>
        <v>671526.06</v>
      </c>
      <c r="S47" s="8"/>
      <c r="T47" s="10">
        <f t="shared" si="17"/>
        <v>489725.31200000015</v>
      </c>
      <c r="U47" s="10">
        <f t="shared" si="18"/>
        <v>180673.56600000002</v>
      </c>
      <c r="V47" s="11">
        <f t="shared" si="7"/>
        <v>670398.87800000014</v>
      </c>
      <c r="X47" s="13"/>
      <c r="Y47" s="65">
        <v>2200560</v>
      </c>
      <c r="Z47" s="9">
        <v>787632</v>
      </c>
      <c r="AA47" s="10">
        <f t="shared" si="8"/>
        <v>550140</v>
      </c>
      <c r="AB47" s="10">
        <f t="shared" si="8"/>
        <v>196908</v>
      </c>
      <c r="AC47" s="11">
        <f t="shared" si="9"/>
        <v>747048</v>
      </c>
      <c r="AE47" s="10">
        <f t="shared" si="19"/>
        <v>30807.84</v>
      </c>
      <c r="AF47" s="10">
        <f t="shared" si="20"/>
        <v>11026.85</v>
      </c>
      <c r="AG47" s="11">
        <f t="shared" si="10"/>
        <v>41834.69</v>
      </c>
    </row>
    <row r="48" spans="1:33" x14ac:dyDescent="0.25">
      <c r="A48" s="18" t="s">
        <v>104</v>
      </c>
      <c r="B48" s="8" t="s">
        <v>105</v>
      </c>
      <c r="C48" s="8">
        <v>1</v>
      </c>
      <c r="D48" s="8"/>
      <c r="E48" s="13"/>
      <c r="F48" s="65">
        <v>2967211</v>
      </c>
      <c r="G48" s="9">
        <v>1742968</v>
      </c>
      <c r="H48" s="65">
        <v>2945419</v>
      </c>
      <c r="I48" s="9">
        <v>1777121</v>
      </c>
      <c r="J48" s="65">
        <v>2942569</v>
      </c>
      <c r="K48" s="9">
        <v>1779039</v>
      </c>
      <c r="L48" s="10">
        <f t="shared" si="5"/>
        <v>700261.8</v>
      </c>
      <c r="M48" s="10">
        <f t="shared" si="5"/>
        <v>411340.45</v>
      </c>
      <c r="N48" s="11">
        <f t="shared" si="0"/>
        <v>1111602.25</v>
      </c>
      <c r="O48" s="8"/>
      <c r="P48" s="10">
        <f t="shared" si="15"/>
        <v>736659.83</v>
      </c>
      <c r="Q48" s="10">
        <f t="shared" si="16"/>
        <v>443802.11</v>
      </c>
      <c r="R48" s="11">
        <f t="shared" si="6"/>
        <v>1180461.94</v>
      </c>
      <c r="S48" s="8"/>
      <c r="T48" s="10">
        <f t="shared" si="17"/>
        <v>728809.15399999998</v>
      </c>
      <c r="U48" s="10">
        <f t="shared" si="18"/>
        <v>454230.14399999997</v>
      </c>
      <c r="V48" s="11">
        <f t="shared" si="7"/>
        <v>1183039.298</v>
      </c>
      <c r="X48" s="13"/>
      <c r="Y48" s="65">
        <v>3274874</v>
      </c>
      <c r="Z48" s="9">
        <v>1980184</v>
      </c>
      <c r="AA48" s="10">
        <f t="shared" si="8"/>
        <v>818718.5</v>
      </c>
      <c r="AB48" s="10">
        <f t="shared" si="8"/>
        <v>495046</v>
      </c>
      <c r="AC48" s="11">
        <f t="shared" si="9"/>
        <v>1313764.5</v>
      </c>
      <c r="AE48" s="10">
        <f t="shared" si="19"/>
        <v>45848.24</v>
      </c>
      <c r="AF48" s="10">
        <f t="shared" si="20"/>
        <v>27722.58</v>
      </c>
      <c r="AG48" s="11">
        <f t="shared" si="10"/>
        <v>73570.820000000007</v>
      </c>
    </row>
    <row r="49" spans="1:33" x14ac:dyDescent="0.25">
      <c r="A49" s="18" t="s">
        <v>106</v>
      </c>
      <c r="B49" s="8" t="s">
        <v>107</v>
      </c>
      <c r="C49" s="8">
        <v>1</v>
      </c>
      <c r="D49" s="8"/>
      <c r="E49" s="13"/>
      <c r="F49" s="65">
        <v>144148</v>
      </c>
      <c r="G49" s="9">
        <v>1455192</v>
      </c>
      <c r="H49" s="65">
        <v>143089</v>
      </c>
      <c r="I49" s="9">
        <v>1483707</v>
      </c>
      <c r="J49" s="65">
        <v>142951</v>
      </c>
      <c r="K49" s="9">
        <v>1485309</v>
      </c>
      <c r="L49" s="10">
        <f t="shared" si="5"/>
        <v>34018.93</v>
      </c>
      <c r="M49" s="10">
        <f t="shared" si="5"/>
        <v>343425.31</v>
      </c>
      <c r="N49" s="11">
        <f t="shared" si="0"/>
        <v>377444.24</v>
      </c>
      <c r="O49" s="8"/>
      <c r="P49" s="10">
        <f t="shared" si="15"/>
        <v>35787.07</v>
      </c>
      <c r="Q49" s="10">
        <f t="shared" si="16"/>
        <v>370527.54</v>
      </c>
      <c r="R49" s="11">
        <f t="shared" si="6"/>
        <v>406314.61</v>
      </c>
      <c r="S49" s="8"/>
      <c r="T49" s="10">
        <f t="shared" si="17"/>
        <v>35405.935999999994</v>
      </c>
      <c r="U49" s="10">
        <f t="shared" si="18"/>
        <v>379234.57400000008</v>
      </c>
      <c r="V49" s="11">
        <f t="shared" si="7"/>
        <v>414640.51000000007</v>
      </c>
      <c r="X49" s="13"/>
      <c r="Y49" s="65">
        <v>159094</v>
      </c>
      <c r="Z49" s="9">
        <v>1653243</v>
      </c>
      <c r="AA49" s="10">
        <f t="shared" si="8"/>
        <v>39773.5</v>
      </c>
      <c r="AB49" s="10">
        <f t="shared" si="8"/>
        <v>413310.75</v>
      </c>
      <c r="AC49" s="11">
        <f t="shared" si="9"/>
        <v>453084.25</v>
      </c>
      <c r="AE49" s="10">
        <f t="shared" si="19"/>
        <v>2227.3200000000002</v>
      </c>
      <c r="AF49" s="10">
        <f t="shared" si="20"/>
        <v>23145.4</v>
      </c>
      <c r="AG49" s="11">
        <f t="shared" si="10"/>
        <v>25372.720000000001</v>
      </c>
    </row>
    <row r="50" spans="1:33" x14ac:dyDescent="0.25">
      <c r="A50" s="18" t="s">
        <v>108</v>
      </c>
      <c r="B50" s="8" t="s">
        <v>109</v>
      </c>
      <c r="C50" s="8">
        <v>1</v>
      </c>
      <c r="D50" s="8"/>
      <c r="E50" s="13"/>
      <c r="F50" s="65">
        <v>1437305</v>
      </c>
      <c r="G50" s="9">
        <v>1070</v>
      </c>
      <c r="H50" s="65">
        <v>1426750</v>
      </c>
      <c r="I50" s="9">
        <v>1091</v>
      </c>
      <c r="J50" s="65">
        <v>1425369</v>
      </c>
      <c r="K50" s="9">
        <v>1092</v>
      </c>
      <c r="L50" s="10">
        <f t="shared" si="5"/>
        <v>339203.98</v>
      </c>
      <c r="M50" s="10">
        <f t="shared" si="5"/>
        <v>252.52</v>
      </c>
      <c r="N50" s="11">
        <f t="shared" si="0"/>
        <v>339456.5</v>
      </c>
      <c r="O50" s="8"/>
      <c r="P50" s="10">
        <f t="shared" si="15"/>
        <v>356835.27</v>
      </c>
      <c r="Q50" s="10">
        <f t="shared" si="16"/>
        <v>272.46000000000004</v>
      </c>
      <c r="R50" s="11">
        <f t="shared" si="6"/>
        <v>357107.73000000004</v>
      </c>
      <c r="S50" s="8"/>
      <c r="T50" s="10">
        <f t="shared" si="17"/>
        <v>353032.33400000003</v>
      </c>
      <c r="U50" s="10">
        <f t="shared" si="18"/>
        <v>278.73199999999997</v>
      </c>
      <c r="V50" s="11">
        <f t="shared" si="7"/>
        <v>353311.06600000005</v>
      </c>
      <c r="X50" s="13"/>
      <c r="Y50" s="65">
        <v>1586336</v>
      </c>
      <c r="Z50" s="9">
        <v>1215</v>
      </c>
      <c r="AA50" s="10">
        <f t="shared" si="8"/>
        <v>396584</v>
      </c>
      <c r="AB50" s="10">
        <f t="shared" si="8"/>
        <v>303.75</v>
      </c>
      <c r="AC50" s="11">
        <f t="shared" si="9"/>
        <v>396887.75</v>
      </c>
      <c r="AE50" s="10">
        <f t="shared" si="19"/>
        <v>22208.7</v>
      </c>
      <c r="AF50" s="10">
        <f t="shared" si="20"/>
        <v>17.010000000000002</v>
      </c>
      <c r="AG50" s="11">
        <f t="shared" si="10"/>
        <v>22225.71</v>
      </c>
    </row>
    <row r="51" spans="1:33" x14ac:dyDescent="0.25">
      <c r="A51" s="18" t="s">
        <v>110</v>
      </c>
      <c r="B51" s="8" t="s">
        <v>111</v>
      </c>
      <c r="C51" s="8">
        <v>1</v>
      </c>
      <c r="D51" s="8"/>
      <c r="E51" s="13"/>
      <c r="F51" s="65">
        <v>4627970</v>
      </c>
      <c r="G51" s="9">
        <v>0</v>
      </c>
      <c r="H51" s="65">
        <v>4593982</v>
      </c>
      <c r="I51" s="9">
        <v>0</v>
      </c>
      <c r="J51" s="65">
        <v>4589536</v>
      </c>
      <c r="K51" s="9">
        <v>0</v>
      </c>
      <c r="L51" s="10">
        <f t="shared" si="5"/>
        <v>1092200.92</v>
      </c>
      <c r="M51" s="10">
        <f t="shared" si="5"/>
        <v>0</v>
      </c>
      <c r="N51" s="11">
        <f t="shared" si="0"/>
        <v>1092200.92</v>
      </c>
      <c r="O51" s="8"/>
      <c r="P51" s="10">
        <f t="shared" si="15"/>
        <v>1148971.33</v>
      </c>
      <c r="Q51" s="10">
        <f t="shared" si="16"/>
        <v>0</v>
      </c>
      <c r="R51" s="11">
        <f t="shared" si="6"/>
        <v>1148971.33</v>
      </c>
      <c r="S51" s="8"/>
      <c r="T51" s="10">
        <f t="shared" si="17"/>
        <v>1136726.2460000003</v>
      </c>
      <c r="U51" s="10">
        <f t="shared" si="18"/>
        <v>0</v>
      </c>
      <c r="V51" s="11">
        <f t="shared" si="7"/>
        <v>1136726.2460000003</v>
      </c>
      <c r="X51" s="13"/>
      <c r="Y51" s="65">
        <v>5107833</v>
      </c>
      <c r="Z51" s="9">
        <v>0</v>
      </c>
      <c r="AA51" s="10">
        <f t="shared" si="8"/>
        <v>1276958.25</v>
      </c>
      <c r="AB51" s="10">
        <f t="shared" si="8"/>
        <v>0</v>
      </c>
      <c r="AC51" s="11">
        <f t="shared" si="9"/>
        <v>1276958.25</v>
      </c>
      <c r="AE51" s="10">
        <f t="shared" si="19"/>
        <v>71509.66</v>
      </c>
      <c r="AF51" s="10">
        <f t="shared" si="20"/>
        <v>0</v>
      </c>
      <c r="AG51" s="11">
        <f t="shared" si="10"/>
        <v>71509.66</v>
      </c>
    </row>
    <row r="52" spans="1:33" x14ac:dyDescent="0.25">
      <c r="A52" s="18" t="s">
        <v>112</v>
      </c>
      <c r="B52" s="8" t="s">
        <v>113</v>
      </c>
      <c r="C52" s="8">
        <v>1</v>
      </c>
      <c r="D52" s="8"/>
      <c r="E52" s="13"/>
      <c r="F52" s="65">
        <v>938829</v>
      </c>
      <c r="G52" s="9">
        <v>527694</v>
      </c>
      <c r="H52" s="65">
        <v>931934</v>
      </c>
      <c r="I52" s="9">
        <v>538035</v>
      </c>
      <c r="J52" s="65">
        <v>931032</v>
      </c>
      <c r="K52" s="9">
        <v>538615</v>
      </c>
      <c r="L52" s="10">
        <f t="shared" si="5"/>
        <v>221563.64</v>
      </c>
      <c r="M52" s="10">
        <f t="shared" si="5"/>
        <v>124535.78</v>
      </c>
      <c r="N52" s="11">
        <f t="shared" si="0"/>
        <v>346099.42000000004</v>
      </c>
      <c r="O52" s="8"/>
      <c r="P52" s="10">
        <f t="shared" si="15"/>
        <v>233080.03</v>
      </c>
      <c r="Q52" s="10">
        <f t="shared" si="16"/>
        <v>134363.97999999998</v>
      </c>
      <c r="R52" s="11">
        <f t="shared" si="6"/>
        <v>367444.01</v>
      </c>
      <c r="S52" s="8"/>
      <c r="T52" s="10">
        <f t="shared" si="17"/>
        <v>230595.88200000001</v>
      </c>
      <c r="U52" s="10">
        <f t="shared" si="18"/>
        <v>137520.88</v>
      </c>
      <c r="V52" s="11">
        <f>T52+U52</f>
        <v>368116.76199999999</v>
      </c>
      <c r="X52" s="13"/>
      <c r="Y52" s="65">
        <v>1036173</v>
      </c>
      <c r="Z52" s="9">
        <v>599513</v>
      </c>
      <c r="AA52" s="10">
        <f t="shared" ref="AA52:AB67" si="21">ROUND(Y52*25%,2)</f>
        <v>259043.25</v>
      </c>
      <c r="AB52" s="10">
        <f t="shared" si="21"/>
        <v>149878.25</v>
      </c>
      <c r="AC52" s="11">
        <f t="shared" si="9"/>
        <v>408921.5</v>
      </c>
      <c r="AE52" s="10">
        <f t="shared" si="19"/>
        <v>14506.42</v>
      </c>
      <c r="AF52" s="10">
        <f t="shared" si="20"/>
        <v>8393.18</v>
      </c>
      <c r="AG52" s="11">
        <f t="shared" si="10"/>
        <v>22899.599999999999</v>
      </c>
    </row>
    <row r="53" spans="1:33" x14ac:dyDescent="0.25">
      <c r="A53" s="18" t="s">
        <v>114</v>
      </c>
      <c r="B53" s="8" t="s">
        <v>115</v>
      </c>
      <c r="C53" s="8">
        <v>2</v>
      </c>
      <c r="D53" s="8"/>
      <c r="E53" s="13"/>
      <c r="F53" s="65">
        <v>118814</v>
      </c>
      <c r="G53" s="9">
        <v>163780</v>
      </c>
      <c r="H53" s="65">
        <v>119370</v>
      </c>
      <c r="I53" s="9">
        <v>164546</v>
      </c>
      <c r="J53" s="65">
        <v>117828</v>
      </c>
      <c r="K53" s="9">
        <v>164356</v>
      </c>
      <c r="L53" s="10">
        <f t="shared" si="5"/>
        <v>28040.1</v>
      </c>
      <c r="M53" s="10">
        <f t="shared" si="5"/>
        <v>38652.080000000002</v>
      </c>
      <c r="N53" s="11">
        <f t="shared" si="0"/>
        <v>66692.179999999993</v>
      </c>
      <c r="O53" s="8"/>
      <c r="P53" s="10">
        <f t="shared" si="15"/>
        <v>29834.720000000001</v>
      </c>
      <c r="Q53" s="10">
        <f t="shared" si="16"/>
        <v>41125.78</v>
      </c>
      <c r="R53" s="11">
        <f t="shared" si="6"/>
        <v>70960.5</v>
      </c>
      <c r="S53" s="8"/>
      <c r="T53" s="10">
        <f t="shared" si="17"/>
        <v>28846.587999999996</v>
      </c>
      <c r="U53" s="10">
        <f t="shared" si="18"/>
        <v>41188.156000000003</v>
      </c>
      <c r="V53" s="11">
        <f t="shared" ref="V53:V67" si="22">T53+U53</f>
        <v>70034.744000000006</v>
      </c>
      <c r="X53" s="13"/>
      <c r="Y53" s="65">
        <v>131132</v>
      </c>
      <c r="Z53" s="9">
        <v>182914</v>
      </c>
      <c r="AA53" s="10">
        <f t="shared" si="21"/>
        <v>32783</v>
      </c>
      <c r="AB53" s="10">
        <f t="shared" si="21"/>
        <v>45728.5</v>
      </c>
      <c r="AC53" s="11">
        <f t="shared" si="9"/>
        <v>78511.5</v>
      </c>
      <c r="AE53" s="10">
        <f t="shared" si="19"/>
        <v>1835.85</v>
      </c>
      <c r="AF53" s="10">
        <f t="shared" si="20"/>
        <v>2560.8000000000002</v>
      </c>
      <c r="AG53" s="11">
        <f t="shared" si="10"/>
        <v>4396.6499999999996</v>
      </c>
    </row>
    <row r="54" spans="1:33" x14ac:dyDescent="0.25">
      <c r="A54" s="18" t="s">
        <v>116</v>
      </c>
      <c r="B54" s="8" t="s">
        <v>117</v>
      </c>
      <c r="C54" s="8">
        <v>2</v>
      </c>
      <c r="D54" s="8"/>
      <c r="E54" s="13"/>
      <c r="F54" s="65">
        <v>618254</v>
      </c>
      <c r="G54" s="9">
        <v>218486</v>
      </c>
      <c r="H54" s="65">
        <v>621148</v>
      </c>
      <c r="I54" s="9">
        <v>219509</v>
      </c>
      <c r="J54" s="65">
        <v>613121</v>
      </c>
      <c r="K54" s="9">
        <v>219255</v>
      </c>
      <c r="L54" s="10">
        <f t="shared" si="5"/>
        <v>145907.94</v>
      </c>
      <c r="M54" s="10">
        <f t="shared" si="5"/>
        <v>51562.7</v>
      </c>
      <c r="N54" s="11">
        <f t="shared" si="0"/>
        <v>197470.64</v>
      </c>
      <c r="O54" s="8"/>
      <c r="P54" s="10">
        <f t="shared" si="15"/>
        <v>155246.49</v>
      </c>
      <c r="Q54" s="10">
        <f t="shared" si="16"/>
        <v>54862.920000000006</v>
      </c>
      <c r="R54" s="11">
        <f t="shared" si="6"/>
        <v>210109.41</v>
      </c>
      <c r="S54" s="8"/>
      <c r="T54" s="10">
        <f t="shared" si="17"/>
        <v>150102.62599999999</v>
      </c>
      <c r="U54" s="10">
        <f t="shared" si="18"/>
        <v>54946.05999999999</v>
      </c>
      <c r="V54" s="11">
        <f t="shared" si="22"/>
        <v>205048.68599999999</v>
      </c>
      <c r="X54" s="13"/>
      <c r="Y54" s="65">
        <v>682354</v>
      </c>
      <c r="Z54" s="9">
        <v>244012</v>
      </c>
      <c r="AA54" s="10">
        <f t="shared" si="21"/>
        <v>170588.5</v>
      </c>
      <c r="AB54" s="10">
        <f t="shared" si="21"/>
        <v>61003</v>
      </c>
      <c r="AC54" s="11">
        <f t="shared" si="9"/>
        <v>231591.5</v>
      </c>
      <c r="AE54" s="10">
        <f t="shared" si="19"/>
        <v>9552.9599999999991</v>
      </c>
      <c r="AF54" s="10">
        <f t="shared" si="20"/>
        <v>3416.17</v>
      </c>
      <c r="AG54" s="11">
        <f t="shared" si="10"/>
        <v>12969.13</v>
      </c>
    </row>
    <row r="55" spans="1:33" x14ac:dyDescent="0.25">
      <c r="A55" s="18" t="s">
        <v>118</v>
      </c>
      <c r="B55" s="8" t="s">
        <v>119</v>
      </c>
      <c r="C55" s="8">
        <v>2</v>
      </c>
      <c r="D55" s="8"/>
      <c r="E55" s="13"/>
      <c r="F55" s="65">
        <v>10919543</v>
      </c>
      <c r="G55" s="9">
        <v>1942611</v>
      </c>
      <c r="H55" s="65">
        <v>10970653</v>
      </c>
      <c r="I55" s="9">
        <v>1951703</v>
      </c>
      <c r="J55" s="65">
        <v>10828889</v>
      </c>
      <c r="K55" s="9">
        <v>1949444</v>
      </c>
      <c r="L55" s="10">
        <f t="shared" si="5"/>
        <v>2577012.15</v>
      </c>
      <c r="M55" s="10">
        <f t="shared" si="5"/>
        <v>458456.2</v>
      </c>
      <c r="N55" s="11">
        <f t="shared" si="0"/>
        <v>3035468.35</v>
      </c>
      <c r="O55" s="8"/>
      <c r="P55" s="10">
        <f t="shared" si="15"/>
        <v>2741947.71</v>
      </c>
      <c r="Q55" s="10">
        <f t="shared" si="16"/>
        <v>487798.45999999996</v>
      </c>
      <c r="R55" s="11">
        <f t="shared" si="6"/>
        <v>3229746.17</v>
      </c>
      <c r="S55" s="8"/>
      <c r="T55" s="10">
        <f t="shared" si="17"/>
        <v>2651102.4439999992</v>
      </c>
      <c r="U55" s="10">
        <f t="shared" si="18"/>
        <v>488536.12400000007</v>
      </c>
      <c r="V55" s="11">
        <f t="shared" si="22"/>
        <v>3139638.567999999</v>
      </c>
      <c r="X55" s="13"/>
      <c r="Y55" s="65">
        <v>12051663</v>
      </c>
      <c r="Z55" s="9">
        <v>2169571</v>
      </c>
      <c r="AA55" s="10">
        <f t="shared" si="21"/>
        <v>3012915.75</v>
      </c>
      <c r="AB55" s="10">
        <f t="shared" si="21"/>
        <v>542392.75</v>
      </c>
      <c r="AC55" s="11">
        <f t="shared" si="9"/>
        <v>3555308.5</v>
      </c>
      <c r="AE55" s="10">
        <f t="shared" si="19"/>
        <v>168723.28</v>
      </c>
      <c r="AF55" s="10">
        <f t="shared" si="20"/>
        <v>30373.99</v>
      </c>
      <c r="AG55" s="11">
        <f t="shared" si="10"/>
        <v>199097.27</v>
      </c>
    </row>
    <row r="56" spans="1:33" x14ac:dyDescent="0.25">
      <c r="A56" s="18" t="s">
        <v>120</v>
      </c>
      <c r="B56" s="8" t="s">
        <v>121</v>
      </c>
      <c r="C56" s="8">
        <v>2</v>
      </c>
      <c r="D56" s="8"/>
      <c r="E56" s="13"/>
      <c r="F56" s="65">
        <v>373664</v>
      </c>
      <c r="G56" s="9">
        <v>118172</v>
      </c>
      <c r="H56" s="65">
        <v>375413</v>
      </c>
      <c r="I56" s="9">
        <v>118726</v>
      </c>
      <c r="J56" s="65">
        <v>370562</v>
      </c>
      <c r="K56" s="9">
        <v>118588</v>
      </c>
      <c r="L56" s="10">
        <f t="shared" si="5"/>
        <v>88184.7</v>
      </c>
      <c r="M56" s="10">
        <f t="shared" si="5"/>
        <v>27888.59</v>
      </c>
      <c r="N56" s="11">
        <f t="shared" si="0"/>
        <v>116073.29</v>
      </c>
      <c r="O56" s="8"/>
      <c r="P56" s="10">
        <f t="shared" si="15"/>
        <v>93828.77</v>
      </c>
      <c r="Q56" s="10">
        <f t="shared" si="16"/>
        <v>29673.75</v>
      </c>
      <c r="R56" s="11">
        <f t="shared" si="6"/>
        <v>123502.52</v>
      </c>
      <c r="S56" s="8"/>
      <c r="T56" s="10">
        <f t="shared" si="17"/>
        <v>90720.161999999968</v>
      </c>
      <c r="U56" s="10">
        <f t="shared" si="18"/>
        <v>29718.428</v>
      </c>
      <c r="V56" s="11">
        <f t="shared" si="22"/>
        <v>120438.58999999997</v>
      </c>
      <c r="X56" s="13"/>
      <c r="Y56" s="65">
        <v>412405</v>
      </c>
      <c r="Z56" s="9">
        <v>131979</v>
      </c>
      <c r="AA56" s="10">
        <f t="shared" si="21"/>
        <v>103101.25</v>
      </c>
      <c r="AB56" s="10">
        <f t="shared" si="21"/>
        <v>32994.75</v>
      </c>
      <c r="AC56" s="11">
        <f t="shared" si="9"/>
        <v>136096</v>
      </c>
      <c r="AE56" s="10">
        <f t="shared" si="19"/>
        <v>5773.67</v>
      </c>
      <c r="AF56" s="10">
        <f t="shared" si="20"/>
        <v>1847.71</v>
      </c>
      <c r="AG56" s="11">
        <f t="shared" si="10"/>
        <v>7621.38</v>
      </c>
    </row>
    <row r="57" spans="1:33" x14ac:dyDescent="0.25">
      <c r="A57" s="18" t="s">
        <v>122</v>
      </c>
      <c r="B57" s="8" t="s">
        <v>123</v>
      </c>
      <c r="C57" s="8">
        <v>2</v>
      </c>
      <c r="D57" s="8"/>
      <c r="E57" s="13"/>
      <c r="F57" s="65">
        <v>603730</v>
      </c>
      <c r="G57" s="9">
        <v>353469</v>
      </c>
      <c r="H57" s="65">
        <v>606556</v>
      </c>
      <c r="I57" s="9">
        <v>355123</v>
      </c>
      <c r="J57" s="65">
        <v>598718</v>
      </c>
      <c r="K57" s="9">
        <v>354712</v>
      </c>
      <c r="L57" s="10">
        <f t="shared" si="5"/>
        <v>142480.28</v>
      </c>
      <c r="M57" s="10">
        <f t="shared" si="5"/>
        <v>83418.679999999993</v>
      </c>
      <c r="N57" s="11">
        <f t="shared" si="0"/>
        <v>225898.96</v>
      </c>
      <c r="O57" s="8"/>
      <c r="P57" s="10">
        <f t="shared" si="15"/>
        <v>151599.44</v>
      </c>
      <c r="Q57" s="10">
        <f t="shared" si="16"/>
        <v>88757.6</v>
      </c>
      <c r="R57" s="11">
        <f t="shared" si="6"/>
        <v>240357.04</v>
      </c>
      <c r="S57" s="8"/>
      <c r="T57" s="10">
        <f t="shared" si="17"/>
        <v>146576.72799999994</v>
      </c>
      <c r="U57" s="10">
        <f t="shared" si="18"/>
        <v>88891.752000000008</v>
      </c>
      <c r="V57" s="11">
        <f t="shared" si="22"/>
        <v>235468.47999999995</v>
      </c>
      <c r="X57" s="13"/>
      <c r="Y57" s="65">
        <v>666323</v>
      </c>
      <c r="Z57" s="9">
        <v>394766</v>
      </c>
      <c r="AA57" s="10">
        <f t="shared" si="21"/>
        <v>166580.75</v>
      </c>
      <c r="AB57" s="10">
        <f t="shared" si="21"/>
        <v>98691.5</v>
      </c>
      <c r="AC57" s="11">
        <f t="shared" si="9"/>
        <v>265272.25</v>
      </c>
      <c r="AE57" s="10">
        <f t="shared" si="19"/>
        <v>9328.52</v>
      </c>
      <c r="AF57" s="10">
        <f t="shared" si="20"/>
        <v>5526.72</v>
      </c>
      <c r="AG57" s="11">
        <f t="shared" si="10"/>
        <v>14855.240000000002</v>
      </c>
    </row>
    <row r="58" spans="1:33" x14ac:dyDescent="0.25">
      <c r="A58" s="18" t="s">
        <v>124</v>
      </c>
      <c r="B58" s="8" t="s">
        <v>125</v>
      </c>
      <c r="C58" s="8">
        <v>2</v>
      </c>
      <c r="D58" s="8"/>
      <c r="E58" s="13"/>
      <c r="F58" s="65">
        <v>2269881</v>
      </c>
      <c r="G58" s="9">
        <v>587728</v>
      </c>
      <c r="H58" s="65">
        <v>2280506</v>
      </c>
      <c r="I58" s="9">
        <v>590479</v>
      </c>
      <c r="J58" s="65">
        <v>2251037</v>
      </c>
      <c r="K58" s="9">
        <v>589795</v>
      </c>
      <c r="L58" s="10">
        <f t="shared" si="5"/>
        <v>535691.92000000004</v>
      </c>
      <c r="M58" s="10">
        <f t="shared" si="5"/>
        <v>138703.81</v>
      </c>
      <c r="N58" s="11">
        <f t="shared" si="0"/>
        <v>674395.73</v>
      </c>
      <c r="O58" s="8"/>
      <c r="P58" s="10">
        <f t="shared" si="15"/>
        <v>569977.75</v>
      </c>
      <c r="Q58" s="10">
        <f t="shared" si="16"/>
        <v>147581.23000000001</v>
      </c>
      <c r="R58" s="11">
        <f t="shared" si="6"/>
        <v>717558.98</v>
      </c>
      <c r="S58" s="8"/>
      <c r="T58" s="10">
        <f t="shared" si="17"/>
        <v>551093.56199999992</v>
      </c>
      <c r="U58" s="10">
        <f t="shared" si="18"/>
        <v>147804.07999999999</v>
      </c>
      <c r="V58" s="11">
        <f t="shared" si="22"/>
        <v>698897.64199999988</v>
      </c>
      <c r="X58" s="13"/>
      <c r="Y58" s="65">
        <v>2505219</v>
      </c>
      <c r="Z58" s="9">
        <v>656394</v>
      </c>
      <c r="AA58" s="10">
        <f t="shared" si="21"/>
        <v>626304.75</v>
      </c>
      <c r="AB58" s="10">
        <f t="shared" si="21"/>
        <v>164098.5</v>
      </c>
      <c r="AC58" s="11">
        <f t="shared" si="9"/>
        <v>790403.25</v>
      </c>
      <c r="AE58" s="10">
        <f t="shared" si="19"/>
        <v>35073.07</v>
      </c>
      <c r="AF58" s="10">
        <f t="shared" si="20"/>
        <v>9189.52</v>
      </c>
      <c r="AG58" s="11">
        <f t="shared" si="10"/>
        <v>44262.59</v>
      </c>
    </row>
    <row r="59" spans="1:33" x14ac:dyDescent="0.25">
      <c r="A59" s="18" t="s">
        <v>126</v>
      </c>
      <c r="B59" s="8" t="s">
        <v>127</v>
      </c>
      <c r="C59" s="8">
        <v>2</v>
      </c>
      <c r="D59" s="8"/>
      <c r="E59" s="13"/>
      <c r="F59" s="65">
        <v>4778447</v>
      </c>
      <c r="G59" s="9">
        <v>1010878</v>
      </c>
      <c r="H59" s="65">
        <v>4800813</v>
      </c>
      <c r="I59" s="9">
        <v>1015610</v>
      </c>
      <c r="J59" s="65">
        <v>4738776</v>
      </c>
      <c r="K59" s="9">
        <v>1014434</v>
      </c>
      <c r="L59" s="10">
        <f t="shared" si="5"/>
        <v>1127713.49</v>
      </c>
      <c r="M59" s="10">
        <f t="shared" si="5"/>
        <v>238567.21</v>
      </c>
      <c r="N59" s="11">
        <f t="shared" si="0"/>
        <v>1366280.7</v>
      </c>
      <c r="O59" s="8"/>
      <c r="P59" s="10">
        <f t="shared" si="15"/>
        <v>1199890.1300000001</v>
      </c>
      <c r="Q59" s="10">
        <f t="shared" si="16"/>
        <v>253836.25</v>
      </c>
      <c r="R59" s="11">
        <f t="shared" si="6"/>
        <v>1453726.3800000001</v>
      </c>
      <c r="S59" s="8"/>
      <c r="T59" s="10">
        <f t="shared" si="17"/>
        <v>1160135.5159999996</v>
      </c>
      <c r="U59" s="10">
        <f t="shared" si="18"/>
        <v>254219.96400000004</v>
      </c>
      <c r="V59" s="11">
        <f t="shared" si="22"/>
        <v>1414355.4799999995</v>
      </c>
      <c r="X59" s="13"/>
      <c r="Y59" s="65">
        <v>5273868</v>
      </c>
      <c r="Z59" s="9">
        <v>1128982</v>
      </c>
      <c r="AA59" s="10">
        <f t="shared" si="21"/>
        <v>1318467</v>
      </c>
      <c r="AB59" s="10">
        <f t="shared" si="21"/>
        <v>282245.5</v>
      </c>
      <c r="AC59" s="11">
        <f t="shared" si="9"/>
        <v>1600712.5</v>
      </c>
      <c r="AE59" s="10">
        <f t="shared" si="19"/>
        <v>73834.149999999994</v>
      </c>
      <c r="AF59" s="10">
        <f t="shared" si="20"/>
        <v>15805.75</v>
      </c>
      <c r="AG59" s="11">
        <f t="shared" si="10"/>
        <v>89639.9</v>
      </c>
    </row>
    <row r="60" spans="1:33" x14ac:dyDescent="0.25">
      <c r="A60" s="18" t="s">
        <v>128</v>
      </c>
      <c r="B60" s="8" t="s">
        <v>129</v>
      </c>
      <c r="C60" s="8">
        <v>2</v>
      </c>
      <c r="D60" s="8"/>
      <c r="E60" s="13"/>
      <c r="F60" s="65">
        <v>16632415</v>
      </c>
      <c r="G60" s="9">
        <v>3161827</v>
      </c>
      <c r="H60" s="65">
        <v>16710266</v>
      </c>
      <c r="I60" s="9">
        <v>3176627</v>
      </c>
      <c r="J60" s="65">
        <v>16494334</v>
      </c>
      <c r="K60" s="9">
        <v>3172950</v>
      </c>
      <c r="L60" s="10">
        <f t="shared" si="5"/>
        <v>3925249.94</v>
      </c>
      <c r="M60" s="10">
        <f t="shared" si="5"/>
        <v>746191.17</v>
      </c>
      <c r="N60" s="11">
        <f t="shared" si="0"/>
        <v>4671441.1100000003</v>
      </c>
      <c r="O60" s="8"/>
      <c r="P60" s="10">
        <f t="shared" si="15"/>
        <v>4176476.59</v>
      </c>
      <c r="Q60" s="10">
        <f t="shared" si="16"/>
        <v>793949.54999999993</v>
      </c>
      <c r="R60" s="11">
        <f t="shared" si="6"/>
        <v>4970426.1399999997</v>
      </c>
      <c r="S60" s="8"/>
      <c r="T60" s="10">
        <f t="shared" si="17"/>
        <v>4038103.2940000016</v>
      </c>
      <c r="U60" s="10">
        <f t="shared" si="18"/>
        <v>795150.48000000033</v>
      </c>
      <c r="V60" s="11">
        <f t="shared" si="22"/>
        <v>4833253.7740000021</v>
      </c>
      <c r="X60" s="13"/>
      <c r="Y60" s="65">
        <v>18356838</v>
      </c>
      <c r="Z60" s="9">
        <v>3531233</v>
      </c>
      <c r="AA60" s="10">
        <f t="shared" si="21"/>
        <v>4589209.5</v>
      </c>
      <c r="AB60" s="10">
        <f t="shared" si="21"/>
        <v>882808.25</v>
      </c>
      <c r="AC60" s="11">
        <f t="shared" si="9"/>
        <v>5472017.75</v>
      </c>
      <c r="AE60" s="10">
        <f t="shared" si="19"/>
        <v>256995.73</v>
      </c>
      <c r="AF60" s="10">
        <f t="shared" si="20"/>
        <v>49437.26</v>
      </c>
      <c r="AG60" s="11">
        <f t="shared" si="10"/>
        <v>306432.99</v>
      </c>
    </row>
    <row r="61" spans="1:33" x14ac:dyDescent="0.25">
      <c r="A61" s="18" t="s">
        <v>130</v>
      </c>
      <c r="B61" s="8" t="s">
        <v>131</v>
      </c>
      <c r="C61" s="8">
        <v>2</v>
      </c>
      <c r="D61" s="8"/>
      <c r="E61" s="13"/>
      <c r="F61" s="65">
        <v>3601636</v>
      </c>
      <c r="G61" s="9">
        <v>1091595</v>
      </c>
      <c r="H61" s="65">
        <v>3618494</v>
      </c>
      <c r="I61" s="9">
        <v>1096704</v>
      </c>
      <c r="J61" s="65">
        <v>3571735</v>
      </c>
      <c r="K61" s="9">
        <v>1095435</v>
      </c>
      <c r="L61" s="10">
        <f t="shared" si="5"/>
        <v>849986.1</v>
      </c>
      <c r="M61" s="10">
        <f t="shared" si="5"/>
        <v>257616.42</v>
      </c>
      <c r="N61" s="11">
        <f t="shared" si="0"/>
        <v>1107602.52</v>
      </c>
      <c r="O61" s="8"/>
      <c r="P61" s="10">
        <f t="shared" si="15"/>
        <v>904387.48</v>
      </c>
      <c r="Q61" s="10">
        <f t="shared" si="16"/>
        <v>274104.46999999997</v>
      </c>
      <c r="R61" s="11">
        <f t="shared" si="6"/>
        <v>1178491.95</v>
      </c>
      <c r="S61" s="8"/>
      <c r="T61" s="10">
        <f t="shared" si="17"/>
        <v>874423.37999999989</v>
      </c>
      <c r="U61" s="10">
        <f t="shared" si="18"/>
        <v>274519.27</v>
      </c>
      <c r="V61" s="11">
        <f t="shared" si="22"/>
        <v>1148942.6499999999</v>
      </c>
      <c r="X61" s="13"/>
      <c r="Y61" s="65">
        <v>3975048</v>
      </c>
      <c r="Z61" s="9">
        <v>1219129</v>
      </c>
      <c r="AA61" s="10">
        <f t="shared" si="21"/>
        <v>993762</v>
      </c>
      <c r="AB61" s="10">
        <f t="shared" si="21"/>
        <v>304782.25</v>
      </c>
      <c r="AC61" s="11">
        <f t="shared" si="9"/>
        <v>1298544.25</v>
      </c>
      <c r="AE61" s="10">
        <f t="shared" si="19"/>
        <v>55650.67</v>
      </c>
      <c r="AF61" s="10">
        <f t="shared" si="20"/>
        <v>17067.810000000001</v>
      </c>
      <c r="AG61" s="11">
        <f t="shared" si="10"/>
        <v>72718.48</v>
      </c>
    </row>
    <row r="62" spans="1:33" x14ac:dyDescent="0.25">
      <c r="A62" s="18" t="s">
        <v>132</v>
      </c>
      <c r="B62" s="8" t="s">
        <v>174</v>
      </c>
      <c r="C62" s="8">
        <v>2</v>
      </c>
      <c r="D62" s="8"/>
      <c r="E62" s="13"/>
      <c r="F62" s="65">
        <v>69276</v>
      </c>
      <c r="G62" s="9">
        <v>44701</v>
      </c>
      <c r="H62" s="65">
        <v>69600</v>
      </c>
      <c r="I62" s="9">
        <v>44910</v>
      </c>
      <c r="J62" s="65">
        <v>68701</v>
      </c>
      <c r="K62" s="9">
        <v>44858</v>
      </c>
      <c r="L62" s="10">
        <f t="shared" si="5"/>
        <v>16349.14</v>
      </c>
      <c r="M62" s="10">
        <f t="shared" si="5"/>
        <v>10549.44</v>
      </c>
      <c r="N62" s="11">
        <f t="shared" si="0"/>
        <v>26898.58</v>
      </c>
      <c r="O62" s="8"/>
      <c r="P62" s="10">
        <f t="shared" si="15"/>
        <v>17395.46</v>
      </c>
      <c r="Q62" s="10">
        <f t="shared" si="16"/>
        <v>11224.57</v>
      </c>
      <c r="R62" s="11">
        <f t="shared" si="6"/>
        <v>28620.03</v>
      </c>
      <c r="S62" s="8"/>
      <c r="T62" s="10">
        <f t="shared" si="17"/>
        <v>16819.336000000003</v>
      </c>
      <c r="U62" s="10">
        <f t="shared" si="18"/>
        <v>11241.477999999996</v>
      </c>
      <c r="V62" s="11">
        <f t="shared" si="22"/>
        <v>28060.813999999998</v>
      </c>
      <c r="X62" s="13"/>
      <c r="Y62" s="65">
        <v>76459</v>
      </c>
      <c r="Z62" s="9">
        <v>49923</v>
      </c>
      <c r="AA62" s="10">
        <f t="shared" si="21"/>
        <v>19114.75</v>
      </c>
      <c r="AB62" s="10">
        <f t="shared" si="21"/>
        <v>12480.75</v>
      </c>
      <c r="AC62" s="11">
        <f t="shared" si="9"/>
        <v>31595.5</v>
      </c>
      <c r="AE62" s="10">
        <f t="shared" si="19"/>
        <v>1070.43</v>
      </c>
      <c r="AF62" s="10">
        <f t="shared" si="20"/>
        <v>698.92</v>
      </c>
      <c r="AG62" s="11">
        <f t="shared" si="10"/>
        <v>1769.35</v>
      </c>
    </row>
    <row r="63" spans="1:33" x14ac:dyDescent="0.25">
      <c r="A63" s="18" t="s">
        <v>133</v>
      </c>
      <c r="B63" s="8" t="s">
        <v>134</v>
      </c>
      <c r="C63" s="8">
        <v>2</v>
      </c>
      <c r="D63" s="8"/>
      <c r="E63" s="13"/>
      <c r="F63" s="65">
        <v>161299</v>
      </c>
      <c r="G63" s="9">
        <v>220862</v>
      </c>
      <c r="H63" s="65">
        <v>162054</v>
      </c>
      <c r="I63" s="9">
        <v>221896</v>
      </c>
      <c r="J63" s="65">
        <v>159960</v>
      </c>
      <c r="K63" s="9">
        <v>221639</v>
      </c>
      <c r="L63" s="10">
        <f t="shared" si="5"/>
        <v>38066.559999999998</v>
      </c>
      <c r="M63" s="10">
        <f t="shared" si="5"/>
        <v>52123.43</v>
      </c>
      <c r="N63" s="11">
        <f t="shared" si="0"/>
        <v>90189.989999999991</v>
      </c>
      <c r="O63" s="8"/>
      <c r="P63" s="10">
        <f t="shared" si="15"/>
        <v>40502.93</v>
      </c>
      <c r="Q63" s="10">
        <f t="shared" si="16"/>
        <v>55459.53</v>
      </c>
      <c r="R63" s="11">
        <f t="shared" si="6"/>
        <v>95962.459999999992</v>
      </c>
      <c r="S63" s="8"/>
      <c r="T63" s="10">
        <f t="shared" si="17"/>
        <v>39161.07</v>
      </c>
      <c r="U63" s="10">
        <f t="shared" si="18"/>
        <v>55543.344000000012</v>
      </c>
      <c r="V63" s="11">
        <f t="shared" si="22"/>
        <v>94704.414000000019</v>
      </c>
      <c r="X63" s="13"/>
      <c r="Y63" s="65">
        <v>178022</v>
      </c>
      <c r="Z63" s="9">
        <v>246666</v>
      </c>
      <c r="AA63" s="10">
        <f t="shared" si="21"/>
        <v>44505.5</v>
      </c>
      <c r="AB63" s="10">
        <f t="shared" si="21"/>
        <v>61666.5</v>
      </c>
      <c r="AC63" s="11">
        <f t="shared" si="9"/>
        <v>106172</v>
      </c>
      <c r="AE63" s="10">
        <f t="shared" si="19"/>
        <v>2492.31</v>
      </c>
      <c r="AF63" s="10">
        <f t="shared" si="20"/>
        <v>3453.32</v>
      </c>
      <c r="AG63" s="11">
        <f t="shared" si="10"/>
        <v>5945.63</v>
      </c>
    </row>
    <row r="64" spans="1:33" x14ac:dyDescent="0.25">
      <c r="A64" s="18" t="s">
        <v>135</v>
      </c>
      <c r="B64" s="8" t="s">
        <v>136</v>
      </c>
      <c r="C64" s="8">
        <v>2</v>
      </c>
      <c r="D64" s="8"/>
      <c r="E64" s="13"/>
      <c r="F64" s="65">
        <v>209810</v>
      </c>
      <c r="G64" s="9">
        <v>75618</v>
      </c>
      <c r="H64" s="65">
        <v>210792</v>
      </c>
      <c r="I64" s="9">
        <v>75971</v>
      </c>
      <c r="J64" s="65">
        <v>208068</v>
      </c>
      <c r="K64" s="9">
        <v>75884</v>
      </c>
      <c r="L64" s="10">
        <f t="shared" si="5"/>
        <v>49515.16</v>
      </c>
      <c r="M64" s="10">
        <f t="shared" si="5"/>
        <v>17845.849999999999</v>
      </c>
      <c r="N64" s="11">
        <f t="shared" si="0"/>
        <v>67361.010000000009</v>
      </c>
      <c r="O64" s="8"/>
      <c r="P64" s="10">
        <f t="shared" si="15"/>
        <v>52684.25</v>
      </c>
      <c r="Q64" s="10">
        <f t="shared" si="16"/>
        <v>18987.810000000001</v>
      </c>
      <c r="R64" s="11">
        <f t="shared" si="6"/>
        <v>71672.06</v>
      </c>
      <c r="S64" s="8"/>
      <c r="T64" s="10">
        <f t="shared" si="17"/>
        <v>50938.638000000006</v>
      </c>
      <c r="U64" s="10">
        <f t="shared" si="18"/>
        <v>19016.963999999996</v>
      </c>
      <c r="V64" s="11">
        <f t="shared" si="22"/>
        <v>69955.601999999999</v>
      </c>
      <c r="X64" s="13"/>
      <c r="Y64" s="65">
        <v>231563</v>
      </c>
      <c r="Z64" s="9">
        <v>84452</v>
      </c>
      <c r="AA64" s="10">
        <f t="shared" si="21"/>
        <v>57890.75</v>
      </c>
      <c r="AB64" s="10">
        <f t="shared" si="21"/>
        <v>21113</v>
      </c>
      <c r="AC64" s="11">
        <f t="shared" si="9"/>
        <v>79003.75</v>
      </c>
      <c r="AE64" s="10">
        <f t="shared" si="19"/>
        <v>3241.88</v>
      </c>
      <c r="AF64" s="10">
        <f t="shared" si="20"/>
        <v>1182.33</v>
      </c>
      <c r="AG64" s="11">
        <f t="shared" si="10"/>
        <v>4424.21</v>
      </c>
    </row>
    <row r="65" spans="1:33" x14ac:dyDescent="0.25">
      <c r="A65" s="18" t="s">
        <v>137</v>
      </c>
      <c r="B65" s="8" t="s">
        <v>138</v>
      </c>
      <c r="C65" s="8">
        <v>2</v>
      </c>
      <c r="D65" s="8"/>
      <c r="E65" s="13"/>
      <c r="F65" s="65">
        <v>263301</v>
      </c>
      <c r="G65" s="9">
        <v>269179</v>
      </c>
      <c r="H65" s="65">
        <v>264534</v>
      </c>
      <c r="I65" s="9">
        <v>270438</v>
      </c>
      <c r="J65" s="65">
        <v>261115</v>
      </c>
      <c r="K65" s="9">
        <v>270125</v>
      </c>
      <c r="L65" s="10">
        <f t="shared" si="5"/>
        <v>62139.040000000001</v>
      </c>
      <c r="M65" s="10">
        <f t="shared" si="5"/>
        <v>63526.239999999998</v>
      </c>
      <c r="N65" s="11">
        <f t="shared" si="0"/>
        <v>125665.28</v>
      </c>
      <c r="O65" s="8"/>
      <c r="P65" s="10">
        <f t="shared" si="15"/>
        <v>66116.23</v>
      </c>
      <c r="Q65" s="10">
        <f t="shared" si="16"/>
        <v>67591.88</v>
      </c>
      <c r="R65" s="11">
        <f t="shared" si="6"/>
        <v>133708.10999999999</v>
      </c>
      <c r="S65" s="8"/>
      <c r="T65" s="10">
        <f t="shared" si="17"/>
        <v>63925.37000000001</v>
      </c>
      <c r="U65" s="10">
        <f t="shared" si="18"/>
        <v>67693.88</v>
      </c>
      <c r="V65" s="11">
        <f t="shared" si="22"/>
        <v>131619.25</v>
      </c>
      <c r="X65" s="13"/>
      <c r="Y65" s="65">
        <v>290600</v>
      </c>
      <c r="Z65" s="9">
        <v>300627</v>
      </c>
      <c r="AA65" s="10">
        <f t="shared" si="21"/>
        <v>72650</v>
      </c>
      <c r="AB65" s="10">
        <f t="shared" si="21"/>
        <v>75156.75</v>
      </c>
      <c r="AC65" s="11">
        <f t="shared" si="9"/>
        <v>147806.75</v>
      </c>
      <c r="AE65" s="10">
        <f t="shared" si="19"/>
        <v>4068.4</v>
      </c>
      <c r="AF65" s="10">
        <f t="shared" si="20"/>
        <v>4208.78</v>
      </c>
      <c r="AG65" s="11">
        <f t="shared" si="10"/>
        <v>8277.18</v>
      </c>
    </row>
    <row r="66" spans="1:33" x14ac:dyDescent="0.25">
      <c r="A66" s="18" t="s">
        <v>139</v>
      </c>
      <c r="B66" s="8" t="s">
        <v>140</v>
      </c>
      <c r="C66" s="8">
        <v>2</v>
      </c>
      <c r="D66" s="8"/>
      <c r="E66" s="13"/>
      <c r="F66" s="65">
        <v>3602666</v>
      </c>
      <c r="G66" s="9">
        <v>1413270</v>
      </c>
      <c r="H66" s="65">
        <v>3619529</v>
      </c>
      <c r="I66" s="9">
        <v>1419885</v>
      </c>
      <c r="J66" s="65">
        <v>3572757</v>
      </c>
      <c r="K66" s="9">
        <v>1418242</v>
      </c>
      <c r="L66" s="10">
        <f t="shared" si="5"/>
        <v>850229.18</v>
      </c>
      <c r="M66" s="10">
        <f t="shared" si="5"/>
        <v>333531.71999999997</v>
      </c>
      <c r="N66" s="11">
        <f t="shared" ref="N66:N67" si="23">L66+M66</f>
        <v>1183760.8999999999</v>
      </c>
      <c r="O66" s="8"/>
      <c r="P66" s="10">
        <f t="shared" si="15"/>
        <v>904646.15999999992</v>
      </c>
      <c r="Q66" s="10">
        <f t="shared" si="16"/>
        <v>354878.64</v>
      </c>
      <c r="R66" s="11">
        <f t="shared" si="6"/>
        <v>1259524.7999999998</v>
      </c>
      <c r="S66" s="8"/>
      <c r="T66" s="10">
        <f t="shared" si="17"/>
        <v>874673.81199999969</v>
      </c>
      <c r="U66" s="10">
        <f t="shared" si="18"/>
        <v>355415.75199999998</v>
      </c>
      <c r="V66" s="11">
        <f t="shared" si="22"/>
        <v>1230089.5639999998</v>
      </c>
      <c r="X66" s="13"/>
      <c r="Y66" s="65">
        <v>3976185</v>
      </c>
      <c r="Z66" s="9">
        <v>1578387</v>
      </c>
      <c r="AA66" s="10">
        <f t="shared" si="21"/>
        <v>994046.25</v>
      </c>
      <c r="AB66" s="10">
        <f t="shared" si="21"/>
        <v>394596.75</v>
      </c>
      <c r="AC66" s="11">
        <f t="shared" si="9"/>
        <v>1388643</v>
      </c>
      <c r="AE66" s="10">
        <f t="shared" si="19"/>
        <v>55666.59</v>
      </c>
      <c r="AF66" s="10">
        <f t="shared" si="20"/>
        <v>22097.42</v>
      </c>
      <c r="AG66" s="11">
        <f t="shared" si="10"/>
        <v>77764.009999999995</v>
      </c>
    </row>
    <row r="67" spans="1:33" x14ac:dyDescent="0.25">
      <c r="A67" s="18" t="s">
        <v>141</v>
      </c>
      <c r="B67" s="8" t="s">
        <v>142</v>
      </c>
      <c r="C67" s="8">
        <v>2</v>
      </c>
      <c r="D67" s="8"/>
      <c r="E67" s="13"/>
      <c r="F67" s="65">
        <v>2586677</v>
      </c>
      <c r="G67" s="9">
        <v>236700</v>
      </c>
      <c r="H67" s="65">
        <v>2598785</v>
      </c>
      <c r="I67" s="9">
        <v>237808</v>
      </c>
      <c r="J67" s="65">
        <v>2565203</v>
      </c>
      <c r="K67" s="9">
        <v>237532</v>
      </c>
      <c r="L67" s="10">
        <f t="shared" ref="L67:M67" si="24">ROUND(F67*23.6%,2)</f>
        <v>610455.77</v>
      </c>
      <c r="M67" s="10">
        <f t="shared" si="24"/>
        <v>55861.2</v>
      </c>
      <c r="N67" s="11">
        <f t="shared" si="23"/>
        <v>666316.97</v>
      </c>
      <c r="O67" s="8"/>
      <c r="P67" s="10">
        <f t="shared" si="15"/>
        <v>649526.74</v>
      </c>
      <c r="Q67" s="10">
        <f t="shared" si="16"/>
        <v>59436.490000000005</v>
      </c>
      <c r="R67" s="11">
        <f t="shared" si="6"/>
        <v>708963.23</v>
      </c>
      <c r="S67" s="8"/>
      <c r="T67" s="10">
        <f t="shared" si="17"/>
        <v>628006.89800000004</v>
      </c>
      <c r="U67" s="10">
        <f t="shared" si="18"/>
        <v>59525.861999999994</v>
      </c>
      <c r="V67" s="11">
        <f t="shared" si="22"/>
        <v>687532.76</v>
      </c>
      <c r="X67" s="13"/>
      <c r="Y67" s="65">
        <v>2854860</v>
      </c>
      <c r="Z67" s="9">
        <v>264354</v>
      </c>
      <c r="AA67" s="10">
        <f t="shared" si="21"/>
        <v>713715</v>
      </c>
      <c r="AB67" s="10">
        <f t="shared" si="21"/>
        <v>66088.5</v>
      </c>
      <c r="AC67" s="11">
        <f t="shared" ref="AC67" si="25">AA67+AB67</f>
        <v>779803.5</v>
      </c>
      <c r="AE67" s="10">
        <f t="shared" si="19"/>
        <v>39968.04</v>
      </c>
      <c r="AF67" s="10">
        <f t="shared" si="20"/>
        <v>3700.96</v>
      </c>
      <c r="AG67" s="11">
        <f t="shared" ref="AG67" si="26">AE67+AF67</f>
        <v>43669</v>
      </c>
    </row>
    <row r="68" spans="1:33" ht="15.75" thickBot="1" x14ac:dyDescent="0.3">
      <c r="F68" s="20">
        <f t="shared" ref="F68:N68" si="27">SUM(F2:F67)</f>
        <v>362713478</v>
      </c>
      <c r="G68" s="20">
        <f t="shared" si="27"/>
        <v>73274913</v>
      </c>
      <c r="H68" s="20">
        <f t="shared" si="27"/>
        <v>363275713</v>
      </c>
      <c r="I68" s="20">
        <f t="shared" si="27"/>
        <v>76091247</v>
      </c>
      <c r="J68" s="20">
        <f>SUM(J2:J67)</f>
        <v>362301989.38356161</v>
      </c>
      <c r="K68" s="20">
        <f>SUM(K2:K67)</f>
        <v>76003176.91780822</v>
      </c>
      <c r="L68" s="20">
        <f t="shared" si="27"/>
        <v>86228893.660000011</v>
      </c>
      <c r="M68" s="20">
        <f t="shared" si="27"/>
        <v>17657076.069999997</v>
      </c>
      <c r="N68" s="20">
        <f t="shared" si="27"/>
        <v>103885969.73000002</v>
      </c>
      <c r="P68" s="20">
        <f>SUM(P2:P67)</f>
        <v>90836762.173561633</v>
      </c>
      <c r="Q68" s="20">
        <f>SUM(Q2:Q67)</f>
        <v>18978462.957808219</v>
      </c>
      <c r="R68" s="20">
        <f>SUM(R2:R67)</f>
        <v>109815225.13136987</v>
      </c>
      <c r="T68" s="20">
        <f>SUM(T2:T67)</f>
        <v>89597737.574000061</v>
      </c>
      <c r="U68" s="20">
        <f>SUM(U2:U67)</f>
        <v>19324913.386000004</v>
      </c>
      <c r="V68" s="20">
        <f>SUM(V2:V67)</f>
        <v>108922650.96000005</v>
      </c>
      <c r="W68" s="67"/>
      <c r="X68" s="21"/>
      <c r="Y68" s="20">
        <f>SUM(Y2:Y67)</f>
        <v>403212325.38356161</v>
      </c>
      <c r="Z68" s="20">
        <f>SUM(Z2:Z67)</f>
        <v>84585287.91780822</v>
      </c>
      <c r="AA68" s="20">
        <f>SUM(AA2:AA67)</f>
        <v>100794436.25</v>
      </c>
      <c r="AB68" s="20">
        <f>SUM(AB2:AB67)</f>
        <v>21125380.5</v>
      </c>
      <c r="AC68" s="20">
        <f>SUM(AC2:AC67)</f>
        <v>121919816.75</v>
      </c>
      <c r="AD68" s="67"/>
      <c r="AE68" s="20">
        <f>SUM(AE2:AE67)</f>
        <v>5603033.3399999999</v>
      </c>
      <c r="AF68" s="20">
        <f>SUM(AF2:AF67)</f>
        <v>1158947.7600000005</v>
      </c>
      <c r="AG68" s="20">
        <f>SUM(AG2:AG67)</f>
        <v>6761981.0999999996</v>
      </c>
    </row>
    <row r="69" spans="1:33" ht="15.75" thickTop="1" x14ac:dyDescent="0.25">
      <c r="A69" s="22"/>
      <c r="N69" s="23"/>
      <c r="R69" s="23"/>
      <c r="V69" s="23"/>
      <c r="AC69" s="23"/>
      <c r="AG69" s="23"/>
    </row>
    <row r="70" spans="1:33" x14ac:dyDescent="0.25">
      <c r="F70" s="23"/>
      <c r="H70" s="23"/>
      <c r="J70" s="23"/>
    </row>
    <row r="71" spans="1:33" x14ac:dyDescent="0.25">
      <c r="F71" s="23"/>
      <c r="H71" s="23"/>
      <c r="J71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CA6CC"/>
  </sheetPr>
  <dimension ref="A1:R264"/>
  <sheetViews>
    <sheetView zoomScaleNormal="100" workbookViewId="0">
      <pane xSplit="4" ySplit="2" topLeftCell="E3" activePane="bottomRight" state="frozen"/>
      <selection activeCell="D3" sqref="D3"/>
      <selection pane="topRight" activeCell="D3" sqref="D3"/>
      <selection pane="bottomLeft" activeCell="D3" sqref="D3"/>
      <selection pane="bottomRight" activeCell="E3" sqref="E3"/>
    </sheetView>
  </sheetViews>
  <sheetFormatPr defaultColWidth="9.140625" defaultRowHeight="12.75" x14ac:dyDescent="0.2"/>
  <cols>
    <col min="1" max="1" width="11.7109375" style="7" bestFit="1" customWidth="1"/>
    <col min="2" max="2" width="52.140625" style="8" customWidth="1"/>
    <col min="3" max="3" width="7.42578125" style="8" customWidth="1"/>
    <col min="4" max="4" width="8.7109375" style="8" customWidth="1"/>
    <col min="5" max="5" width="6" style="26" bestFit="1" customWidth="1"/>
    <col min="6" max="6" width="14.5703125" style="7" bestFit="1" customWidth="1"/>
    <col min="7" max="7" width="25.5703125" style="7" bestFit="1" customWidth="1"/>
    <col min="8" max="8" width="15" style="7" bestFit="1" customWidth="1"/>
    <col min="9" max="9" width="7.140625" style="7" customWidth="1"/>
    <col min="10" max="10" width="14.5703125" style="7" bestFit="1" customWidth="1"/>
    <col min="11" max="11" width="15.28515625" style="7" customWidth="1"/>
    <col min="12" max="12" width="16.5703125" style="7" bestFit="1" customWidth="1"/>
    <col min="13" max="16384" width="9.140625" style="7"/>
  </cols>
  <sheetData>
    <row r="1" spans="1:18" x14ac:dyDescent="0.2">
      <c r="E1" s="27"/>
      <c r="G1" s="28" t="s">
        <v>143</v>
      </c>
      <c r="H1" s="29">
        <f>([4]Assessment!AD81-('[4]CAH 101% of cost'!AP43+'[4]CAH 101% of cost'!AV43))*'[4]UPL Gap Summary sfy18'!D14</f>
        <v>362301989.60348827</v>
      </c>
      <c r="K1" s="28" t="s">
        <v>144</v>
      </c>
      <c r="L1" s="29">
        <f>([4]Assessment!AD81-('[4]CAH 101% of cost'!AP43+'[4]CAH 101% of cost'!AV43))*'[4]UPL Gap Summary sfy18'!D15</f>
        <v>76003177.646378905</v>
      </c>
    </row>
    <row r="2" spans="1:18" s="34" customFormat="1" ht="51" x14ac:dyDescent="0.2">
      <c r="A2" s="1" t="s">
        <v>0</v>
      </c>
      <c r="B2" s="2" t="s">
        <v>1</v>
      </c>
      <c r="C2" s="2" t="s">
        <v>145</v>
      </c>
      <c r="D2" s="2" t="s">
        <v>2</v>
      </c>
      <c r="E2" s="30" t="s">
        <v>146</v>
      </c>
      <c r="F2" s="31" t="s">
        <v>147</v>
      </c>
      <c r="G2" s="2" t="s">
        <v>148</v>
      </c>
      <c r="H2" s="32" t="s">
        <v>4</v>
      </c>
      <c r="I2" s="33"/>
      <c r="J2" s="2" t="s">
        <v>149</v>
      </c>
      <c r="K2" s="2" t="s">
        <v>150</v>
      </c>
      <c r="L2" s="32" t="s">
        <v>5</v>
      </c>
    </row>
    <row r="3" spans="1:18" x14ac:dyDescent="0.2">
      <c r="A3" s="12"/>
      <c r="C3" s="35"/>
      <c r="E3" s="36"/>
      <c r="F3" s="37"/>
      <c r="G3" s="38"/>
      <c r="H3" s="37"/>
      <c r="I3" s="37"/>
      <c r="J3" s="37"/>
      <c r="K3" s="38"/>
      <c r="L3" s="39"/>
    </row>
    <row r="4" spans="1:18" s="44" customFormat="1" x14ac:dyDescent="0.2">
      <c r="A4" s="40"/>
      <c r="B4" s="41" t="s">
        <v>151</v>
      </c>
      <c r="C4" s="42"/>
      <c r="D4" s="43"/>
      <c r="E4" s="45"/>
      <c r="F4" s="46"/>
      <c r="G4" s="47"/>
      <c r="H4" s="46"/>
      <c r="I4" s="46"/>
      <c r="J4" s="46"/>
      <c r="K4" s="47"/>
      <c r="L4" s="48"/>
    </row>
    <row r="5" spans="1:18" x14ac:dyDescent="0.2">
      <c r="A5" s="19" t="s">
        <v>26</v>
      </c>
      <c r="B5" s="8" t="s">
        <v>160</v>
      </c>
      <c r="C5" s="35" t="s">
        <v>159</v>
      </c>
      <c r="D5" s="8">
        <v>1</v>
      </c>
      <c r="E5" s="36">
        <v>1</v>
      </c>
      <c r="F5" s="37">
        <v>7688360.4900000002</v>
      </c>
      <c r="G5" s="38">
        <f t="shared" ref="G5:G36" si="0">IF($E5=1,F5/$F$58,0)</f>
        <v>2.134615083830925E-2</v>
      </c>
      <c r="H5" s="37">
        <f t="shared" ref="H5:H32" si="1">IF($E5=1,ROUND(G5*($H$61+$H$62),0),0)</f>
        <v>6744127</v>
      </c>
      <c r="I5" s="37"/>
      <c r="J5" s="37">
        <v>3135063.6655907151</v>
      </c>
      <c r="K5" s="38">
        <f t="shared" ref="K5:K36" si="2">IF($E5=1,J5/$J$58,0)</f>
        <v>1.9234162608600985E-2</v>
      </c>
      <c r="L5" s="39">
        <f t="shared" ref="L5:L32" si="3">IF($E5=1,ROUND(K5*($L$61+$L$62),0),0)</f>
        <v>1254098</v>
      </c>
    </row>
    <row r="6" spans="1:18" x14ac:dyDescent="0.2">
      <c r="A6" s="18" t="s">
        <v>27</v>
      </c>
      <c r="B6" s="8" t="s">
        <v>161</v>
      </c>
      <c r="C6" s="35" t="s">
        <v>159</v>
      </c>
      <c r="D6" s="8">
        <v>1</v>
      </c>
      <c r="E6" s="36">
        <v>1</v>
      </c>
      <c r="F6" s="37">
        <v>6002903.3799999999</v>
      </c>
      <c r="G6" s="38">
        <f t="shared" si="0"/>
        <v>1.666660677317908E-2</v>
      </c>
      <c r="H6" s="37">
        <f t="shared" si="1"/>
        <v>5265667</v>
      </c>
      <c r="I6" s="37"/>
      <c r="J6" s="37">
        <v>4343618.0575341601</v>
      </c>
      <c r="K6" s="38">
        <f t="shared" si="2"/>
        <v>2.664885467725444E-2</v>
      </c>
      <c r="L6" s="39">
        <f t="shared" si="3"/>
        <v>1737548</v>
      </c>
    </row>
    <row r="7" spans="1:18" x14ac:dyDescent="0.2">
      <c r="A7" s="18" t="s">
        <v>28</v>
      </c>
      <c r="B7" s="8" t="s">
        <v>29</v>
      </c>
      <c r="C7" s="35" t="s">
        <v>159</v>
      </c>
      <c r="D7" s="8">
        <v>1</v>
      </c>
      <c r="E7" s="36">
        <v>1</v>
      </c>
      <c r="F7" s="37">
        <v>552643.69999999995</v>
      </c>
      <c r="G7" s="38">
        <f t="shared" si="0"/>
        <v>1.5343733940916349E-3</v>
      </c>
      <c r="H7" s="37">
        <f t="shared" si="1"/>
        <v>484772</v>
      </c>
      <c r="I7" s="37"/>
      <c r="J7" s="37">
        <v>1451353.9580720458</v>
      </c>
      <c r="K7" s="38">
        <f t="shared" si="2"/>
        <v>8.9043097716277071E-3</v>
      </c>
      <c r="L7" s="39">
        <f t="shared" si="3"/>
        <v>580575</v>
      </c>
      <c r="M7" s="19"/>
      <c r="N7" s="19"/>
      <c r="O7" s="19"/>
      <c r="P7" s="19"/>
      <c r="R7" s="19"/>
    </row>
    <row r="8" spans="1:18" x14ac:dyDescent="0.2">
      <c r="A8" s="14" t="s">
        <v>30</v>
      </c>
      <c r="B8" s="8" t="s">
        <v>31</v>
      </c>
      <c r="C8" s="35" t="s">
        <v>159</v>
      </c>
      <c r="D8" s="8">
        <v>1</v>
      </c>
      <c r="E8" s="36">
        <v>1</v>
      </c>
      <c r="F8" s="37">
        <v>668904.06999999995</v>
      </c>
      <c r="G8" s="38">
        <f t="shared" si="0"/>
        <v>1.8571615096808459E-3</v>
      </c>
      <c r="H8" s="37">
        <f t="shared" si="1"/>
        <v>586754</v>
      </c>
      <c r="I8" s="37"/>
      <c r="J8" s="37">
        <v>1740546.9940334451</v>
      </c>
      <c r="K8" s="38">
        <f t="shared" si="2"/>
        <v>1.0678559506970314E-2</v>
      </c>
      <c r="L8" s="39">
        <f t="shared" si="3"/>
        <v>696259</v>
      </c>
    </row>
    <row r="9" spans="1:18" x14ac:dyDescent="0.2">
      <c r="A9" s="70" t="s">
        <v>32</v>
      </c>
      <c r="B9" s="8" t="s">
        <v>33</v>
      </c>
      <c r="C9" s="35" t="s">
        <v>152</v>
      </c>
      <c r="D9" s="8">
        <v>1</v>
      </c>
      <c r="E9" s="36">
        <v>1</v>
      </c>
      <c r="F9" s="37">
        <v>0</v>
      </c>
      <c r="G9" s="38">
        <f t="shared" si="0"/>
        <v>0</v>
      </c>
      <c r="H9" s="37">
        <f t="shared" si="1"/>
        <v>0</v>
      </c>
      <c r="I9" s="38"/>
      <c r="J9" s="37">
        <v>0</v>
      </c>
      <c r="K9" s="38">
        <f t="shared" si="2"/>
        <v>0</v>
      </c>
      <c r="L9" s="39">
        <f t="shared" si="3"/>
        <v>0</v>
      </c>
    </row>
    <row r="10" spans="1:18" s="19" customFormat="1" x14ac:dyDescent="0.2">
      <c r="A10" s="16" t="s">
        <v>34</v>
      </c>
      <c r="B10" s="8" t="s">
        <v>35</v>
      </c>
      <c r="C10" s="35" t="s">
        <v>152</v>
      </c>
      <c r="D10" s="8">
        <v>1</v>
      </c>
      <c r="E10" s="36">
        <v>1</v>
      </c>
      <c r="F10" s="37">
        <v>5787817.0700000003</v>
      </c>
      <c r="G10" s="38">
        <f t="shared" si="0"/>
        <v>1.6069435916988471E-2</v>
      </c>
      <c r="H10" s="37">
        <f t="shared" si="1"/>
        <v>5076996</v>
      </c>
      <c r="I10" s="37"/>
      <c r="J10" s="37">
        <v>0</v>
      </c>
      <c r="K10" s="38">
        <f t="shared" si="2"/>
        <v>0</v>
      </c>
      <c r="L10" s="39">
        <f t="shared" si="3"/>
        <v>0</v>
      </c>
      <c r="M10" s="7"/>
      <c r="N10" s="7"/>
      <c r="O10" s="7"/>
      <c r="P10" s="7"/>
      <c r="Q10" s="7"/>
      <c r="R10" s="7"/>
    </row>
    <row r="11" spans="1:18" s="19" customFormat="1" x14ac:dyDescent="0.2">
      <c r="A11" s="19" t="s">
        <v>36</v>
      </c>
      <c r="B11" s="8" t="s">
        <v>37</v>
      </c>
      <c r="C11" s="35" t="s">
        <v>159</v>
      </c>
      <c r="D11" s="8">
        <v>1</v>
      </c>
      <c r="E11" s="36">
        <v>1</v>
      </c>
      <c r="F11" s="37">
        <v>1354504.02</v>
      </c>
      <c r="G11" s="38">
        <f t="shared" si="0"/>
        <v>3.7606778661878597E-3</v>
      </c>
      <c r="H11" s="37">
        <f t="shared" si="1"/>
        <v>1188153</v>
      </c>
      <c r="I11" s="37"/>
      <c r="J11" s="37">
        <v>797670.39084005693</v>
      </c>
      <c r="K11" s="38">
        <f t="shared" si="2"/>
        <v>4.8938470289703311E-3</v>
      </c>
      <c r="L11" s="39">
        <f t="shared" si="3"/>
        <v>319087</v>
      </c>
      <c r="M11" s="7"/>
      <c r="N11" s="7"/>
      <c r="O11" s="7"/>
      <c r="P11" s="7"/>
      <c r="Q11" s="7"/>
      <c r="R11" s="7"/>
    </row>
    <row r="12" spans="1:18" s="19" customFormat="1" x14ac:dyDescent="0.2">
      <c r="A12" s="19" t="s">
        <v>38</v>
      </c>
      <c r="B12" s="8" t="s">
        <v>39</v>
      </c>
      <c r="C12" s="35" t="s">
        <v>159</v>
      </c>
      <c r="D12" s="8">
        <v>1</v>
      </c>
      <c r="E12" s="36">
        <v>1</v>
      </c>
      <c r="F12" s="37">
        <v>3033120.5300000003</v>
      </c>
      <c r="G12" s="38">
        <f t="shared" si="0"/>
        <v>8.4212295232988614E-3</v>
      </c>
      <c r="H12" s="37">
        <f t="shared" si="1"/>
        <v>2660613</v>
      </c>
      <c r="I12" s="37"/>
      <c r="J12" s="37">
        <v>3861955.6730808276</v>
      </c>
      <c r="K12" s="38">
        <f t="shared" si="2"/>
        <v>2.369377190598438E-2</v>
      </c>
      <c r="L12" s="39">
        <f t="shared" si="3"/>
        <v>1544872</v>
      </c>
      <c r="M12" s="7"/>
      <c r="N12" s="7"/>
      <c r="O12" s="7"/>
      <c r="P12" s="7"/>
      <c r="Q12" s="7"/>
      <c r="R12" s="7"/>
    </row>
    <row r="13" spans="1:18" x14ac:dyDescent="0.2">
      <c r="A13" s="18" t="s">
        <v>40</v>
      </c>
      <c r="B13" s="8" t="s">
        <v>41</v>
      </c>
      <c r="C13" s="35" t="s">
        <v>159</v>
      </c>
      <c r="D13" s="8">
        <v>1</v>
      </c>
      <c r="E13" s="36">
        <v>1</v>
      </c>
      <c r="F13" s="37">
        <v>1278507.96</v>
      </c>
      <c r="G13" s="38">
        <f t="shared" si="0"/>
        <v>3.5496805590263169E-3</v>
      </c>
      <c r="H13" s="37">
        <f t="shared" si="1"/>
        <v>1121490</v>
      </c>
      <c r="I13" s="37"/>
      <c r="J13" s="37">
        <v>1725008.8166738364</v>
      </c>
      <c r="K13" s="38">
        <f t="shared" si="2"/>
        <v>1.0583230077697086E-2</v>
      </c>
      <c r="L13" s="39">
        <f t="shared" si="3"/>
        <v>690044</v>
      </c>
    </row>
    <row r="14" spans="1:18" x14ac:dyDescent="0.2">
      <c r="A14" s="18" t="s">
        <v>42</v>
      </c>
      <c r="B14" s="8" t="s">
        <v>43</v>
      </c>
      <c r="C14" s="35" t="s">
        <v>159</v>
      </c>
      <c r="D14" s="8">
        <v>1</v>
      </c>
      <c r="E14" s="36">
        <v>1</v>
      </c>
      <c r="F14" s="37">
        <v>321814.42</v>
      </c>
      <c r="G14" s="38">
        <f t="shared" si="0"/>
        <v>8.9349337354796749E-4</v>
      </c>
      <c r="H14" s="37">
        <f t="shared" si="1"/>
        <v>282291</v>
      </c>
      <c r="I14" s="37"/>
      <c r="J14" s="37">
        <v>967162.21887708851</v>
      </c>
      <c r="K14" s="38">
        <f t="shared" si="2"/>
        <v>5.9337089676844328E-3</v>
      </c>
      <c r="L14" s="39">
        <f t="shared" si="3"/>
        <v>386887</v>
      </c>
    </row>
    <row r="15" spans="1:18" x14ac:dyDescent="0.2">
      <c r="A15" s="19" t="s">
        <v>44</v>
      </c>
      <c r="B15" s="8" t="s">
        <v>162</v>
      </c>
      <c r="C15" s="35" t="s">
        <v>159</v>
      </c>
      <c r="D15" s="8">
        <v>1</v>
      </c>
      <c r="E15" s="36">
        <v>1</v>
      </c>
      <c r="F15" s="37">
        <v>2583173.5200000005</v>
      </c>
      <c r="G15" s="38">
        <f t="shared" si="0"/>
        <v>7.171985714141022E-3</v>
      </c>
      <c r="H15" s="37">
        <f t="shared" si="1"/>
        <v>2265925</v>
      </c>
      <c r="I15" s="37"/>
      <c r="J15" s="37">
        <v>2803878.3027218706</v>
      </c>
      <c r="K15" s="38">
        <f t="shared" si="2"/>
        <v>1.7202282620668551E-2</v>
      </c>
      <c r="L15" s="39">
        <f t="shared" si="3"/>
        <v>1121617</v>
      </c>
    </row>
    <row r="16" spans="1:18" x14ac:dyDescent="0.2">
      <c r="A16" s="18" t="s">
        <v>45</v>
      </c>
      <c r="B16" s="8" t="s">
        <v>163</v>
      </c>
      <c r="C16" s="35" t="s">
        <v>159</v>
      </c>
      <c r="D16" s="8">
        <v>1</v>
      </c>
      <c r="E16" s="36">
        <v>1</v>
      </c>
      <c r="F16" s="37">
        <v>753677.77</v>
      </c>
      <c r="G16" s="38">
        <f t="shared" si="0"/>
        <v>2.0925292697742048E-3</v>
      </c>
      <c r="H16" s="37">
        <f t="shared" si="1"/>
        <v>661116</v>
      </c>
      <c r="I16" s="37"/>
      <c r="J16" s="37">
        <v>1006386.4011878775</v>
      </c>
      <c r="K16" s="38">
        <f t="shared" si="2"/>
        <v>6.1743561701752868E-3</v>
      </c>
      <c r="L16" s="39">
        <f t="shared" si="3"/>
        <v>402578</v>
      </c>
    </row>
    <row r="17" spans="1:18" x14ac:dyDescent="0.2">
      <c r="A17" s="18" t="s">
        <v>46</v>
      </c>
      <c r="B17" s="8" t="s">
        <v>47</v>
      </c>
      <c r="C17" s="35" t="s">
        <v>159</v>
      </c>
      <c r="D17" s="17">
        <v>1</v>
      </c>
      <c r="E17" s="36">
        <v>1</v>
      </c>
      <c r="F17" s="37">
        <v>36457044.390000001</v>
      </c>
      <c r="G17" s="38">
        <f t="shared" si="0"/>
        <v>0.10122022369789739</v>
      </c>
      <c r="H17" s="37">
        <f t="shared" si="1"/>
        <v>31979632</v>
      </c>
      <c r="I17" s="37"/>
      <c r="J17" s="37">
        <v>7658635.2206469169</v>
      </c>
      <c r="K17" s="38">
        <f t="shared" si="2"/>
        <v>4.6987063392259852E-2</v>
      </c>
      <c r="L17" s="39">
        <f t="shared" si="3"/>
        <v>3063632</v>
      </c>
    </row>
    <row r="18" spans="1:18" s="49" customFormat="1" x14ac:dyDescent="0.2">
      <c r="A18" s="18" t="s">
        <v>48</v>
      </c>
      <c r="B18" s="8" t="s">
        <v>164</v>
      </c>
      <c r="C18" s="35" t="s">
        <v>159</v>
      </c>
      <c r="D18" s="8">
        <v>1</v>
      </c>
      <c r="E18" s="36">
        <v>1</v>
      </c>
      <c r="F18" s="37">
        <v>48838520.99000001</v>
      </c>
      <c r="G18" s="38">
        <f t="shared" si="0"/>
        <v>0.13559645611420498</v>
      </c>
      <c r="H18" s="37">
        <f t="shared" si="1"/>
        <v>42840498</v>
      </c>
      <c r="I18" s="37"/>
      <c r="J18" s="37">
        <v>13507826.062806718</v>
      </c>
      <c r="K18" s="38">
        <f t="shared" si="2"/>
        <v>8.2872869802396359E-2</v>
      </c>
      <c r="L18" s="39">
        <f t="shared" si="3"/>
        <v>5403445</v>
      </c>
      <c r="M18" s="7"/>
      <c r="N18" s="7"/>
      <c r="O18" s="7"/>
      <c r="P18" s="7"/>
      <c r="Q18" s="7"/>
      <c r="R18" s="7"/>
    </row>
    <row r="19" spans="1:18" x14ac:dyDescent="0.2">
      <c r="A19" s="18" t="s">
        <v>49</v>
      </c>
      <c r="B19" s="8" t="s">
        <v>50</v>
      </c>
      <c r="C19" s="35" t="s">
        <v>159</v>
      </c>
      <c r="D19" s="8">
        <v>1</v>
      </c>
      <c r="E19" s="36">
        <v>1</v>
      </c>
      <c r="F19" s="37">
        <v>6090380.5199999996</v>
      </c>
      <c r="G19" s="38">
        <f t="shared" si="0"/>
        <v>1.6909480429763292E-2</v>
      </c>
      <c r="H19" s="37">
        <f t="shared" si="1"/>
        <v>5342400</v>
      </c>
      <c r="I19" s="37"/>
      <c r="J19" s="37">
        <v>2228817.8619848788</v>
      </c>
      <c r="K19" s="38">
        <f t="shared" si="2"/>
        <v>1.3674186477579554E-2</v>
      </c>
      <c r="L19" s="39">
        <f t="shared" si="3"/>
        <v>891579</v>
      </c>
    </row>
    <row r="20" spans="1:18" x14ac:dyDescent="0.2">
      <c r="A20" s="18" t="s">
        <v>51</v>
      </c>
      <c r="B20" s="8" t="s">
        <v>52</v>
      </c>
      <c r="C20" s="35" t="s">
        <v>159</v>
      </c>
      <c r="D20" s="8">
        <v>1</v>
      </c>
      <c r="E20" s="36">
        <v>1</v>
      </c>
      <c r="F20" s="37">
        <v>2697682.05</v>
      </c>
      <c r="G20" s="38">
        <f t="shared" si="0"/>
        <v>7.4899099785966606E-3</v>
      </c>
      <c r="H20" s="37">
        <f t="shared" si="1"/>
        <v>2366371</v>
      </c>
      <c r="I20" s="37"/>
      <c r="J20" s="37">
        <v>2270552.5508221113</v>
      </c>
      <c r="K20" s="38">
        <f t="shared" si="2"/>
        <v>1.3930236075654762E-2</v>
      </c>
      <c r="L20" s="39">
        <f t="shared" si="3"/>
        <v>908274</v>
      </c>
    </row>
    <row r="21" spans="1:18" x14ac:dyDescent="0.2">
      <c r="A21" s="18" t="s">
        <v>53</v>
      </c>
      <c r="B21" s="8" t="s">
        <v>54</v>
      </c>
      <c r="C21" s="35" t="s">
        <v>159</v>
      </c>
      <c r="D21" s="8">
        <v>1</v>
      </c>
      <c r="E21" s="36">
        <v>1</v>
      </c>
      <c r="F21" s="37">
        <v>1653461.62</v>
      </c>
      <c r="G21" s="38">
        <f t="shared" si="0"/>
        <v>4.5907110094255184E-3</v>
      </c>
      <c r="H21" s="37">
        <f t="shared" si="1"/>
        <v>1450394</v>
      </c>
      <c r="I21" s="37"/>
      <c r="J21" s="37">
        <v>2299617.4409764977</v>
      </c>
      <c r="K21" s="38">
        <f t="shared" si="2"/>
        <v>1.4108554248126471E-2</v>
      </c>
      <c r="L21" s="39">
        <f t="shared" si="3"/>
        <v>919901</v>
      </c>
    </row>
    <row r="22" spans="1:18" x14ac:dyDescent="0.2">
      <c r="A22" s="18" t="s">
        <v>55</v>
      </c>
      <c r="B22" s="8" t="s">
        <v>56</v>
      </c>
      <c r="C22" s="35" t="s">
        <v>159</v>
      </c>
      <c r="D22" s="8">
        <v>1</v>
      </c>
      <c r="E22" s="36">
        <v>1</v>
      </c>
      <c r="F22" s="37">
        <v>1695187.57</v>
      </c>
      <c r="G22" s="38">
        <f t="shared" si="0"/>
        <v>4.7065599506569081E-3</v>
      </c>
      <c r="H22" s="37">
        <f t="shared" si="1"/>
        <v>1486996</v>
      </c>
      <c r="I22" s="37"/>
      <c r="J22" s="37">
        <v>1455116.5462318454</v>
      </c>
      <c r="K22" s="38">
        <f t="shared" si="2"/>
        <v>8.9273939065016156E-3</v>
      </c>
      <c r="L22" s="39">
        <f t="shared" si="3"/>
        <v>582080</v>
      </c>
    </row>
    <row r="23" spans="1:18" x14ac:dyDescent="0.2">
      <c r="A23" s="18" t="s">
        <v>57</v>
      </c>
      <c r="B23" s="8" t="s">
        <v>165</v>
      </c>
      <c r="C23" s="35" t="s">
        <v>159</v>
      </c>
      <c r="D23" s="8">
        <v>1</v>
      </c>
      <c r="E23" s="36">
        <v>1</v>
      </c>
      <c r="F23" s="37">
        <v>1715414.5999999999</v>
      </c>
      <c r="G23" s="38">
        <f t="shared" si="0"/>
        <v>4.7627187681255467E-3</v>
      </c>
      <c r="H23" s="37">
        <f t="shared" si="1"/>
        <v>1504739</v>
      </c>
      <c r="I23" s="37"/>
      <c r="J23" s="37">
        <v>1869432.9389991853</v>
      </c>
      <c r="K23" s="38">
        <f t="shared" si="2"/>
        <v>1.1469297267942432E-2</v>
      </c>
      <c r="L23" s="39">
        <f t="shared" si="3"/>
        <v>747817</v>
      </c>
    </row>
    <row r="24" spans="1:18" x14ac:dyDescent="0.2">
      <c r="A24" s="18" t="s">
        <v>58</v>
      </c>
      <c r="B24" s="8" t="s">
        <v>59</v>
      </c>
      <c r="C24" s="35" t="s">
        <v>159</v>
      </c>
      <c r="D24" s="8">
        <v>1</v>
      </c>
      <c r="E24" s="36">
        <v>1</v>
      </c>
      <c r="F24" s="37">
        <v>13952218.339999998</v>
      </c>
      <c r="G24" s="38">
        <f t="shared" si="0"/>
        <v>3.8737277941381314E-2</v>
      </c>
      <c r="H24" s="37">
        <f t="shared" si="1"/>
        <v>12238699</v>
      </c>
      <c r="I24" s="37"/>
      <c r="J24" s="37">
        <v>7563362.6372787142</v>
      </c>
      <c r="K24" s="38">
        <f t="shared" si="2"/>
        <v>4.640254946970121E-2</v>
      </c>
      <c r="L24" s="39">
        <f t="shared" si="3"/>
        <v>3025521</v>
      </c>
      <c r="M24" s="19"/>
      <c r="N24" s="19"/>
      <c r="O24" s="19"/>
      <c r="P24" s="19"/>
      <c r="R24" s="19"/>
    </row>
    <row r="25" spans="1:18" x14ac:dyDescent="0.2">
      <c r="A25" s="18" t="s">
        <v>60</v>
      </c>
      <c r="B25" s="8" t="s">
        <v>61</v>
      </c>
      <c r="C25" s="35" t="s">
        <v>159</v>
      </c>
      <c r="D25" s="8">
        <v>1</v>
      </c>
      <c r="E25" s="36">
        <v>1</v>
      </c>
      <c r="F25" s="37">
        <v>2763114.14</v>
      </c>
      <c r="G25" s="38">
        <f t="shared" si="0"/>
        <v>7.6715772228189505E-3</v>
      </c>
      <c r="H25" s="37">
        <f t="shared" si="1"/>
        <v>2423767</v>
      </c>
      <c r="I25" s="37"/>
      <c r="J25" s="37">
        <v>3160074.8035965911</v>
      </c>
      <c r="K25" s="38">
        <f t="shared" si="2"/>
        <v>1.9387610304324426E-2</v>
      </c>
      <c r="L25" s="39">
        <f t="shared" si="3"/>
        <v>1264103</v>
      </c>
    </row>
    <row r="26" spans="1:18" x14ac:dyDescent="0.2">
      <c r="A26" s="18" t="s">
        <v>62</v>
      </c>
      <c r="B26" s="8" t="s">
        <v>166</v>
      </c>
      <c r="C26" s="35" t="s">
        <v>159</v>
      </c>
      <c r="D26" s="8">
        <v>1</v>
      </c>
      <c r="E26" s="36">
        <v>1</v>
      </c>
      <c r="F26" s="37">
        <v>2870100.33</v>
      </c>
      <c r="G26" s="38">
        <f t="shared" si="0"/>
        <v>7.968616279757864E-3</v>
      </c>
      <c r="H26" s="37">
        <f t="shared" si="1"/>
        <v>2517614</v>
      </c>
      <c r="I26" s="37"/>
      <c r="J26" s="37">
        <v>2644432.9117194344</v>
      </c>
      <c r="K26" s="38">
        <f t="shared" si="2"/>
        <v>1.6224057326109827E-2</v>
      </c>
      <c r="L26" s="39">
        <f t="shared" si="3"/>
        <v>1057835</v>
      </c>
    </row>
    <row r="27" spans="1:18" x14ac:dyDescent="0.2">
      <c r="A27" s="70" t="s">
        <v>63</v>
      </c>
      <c r="B27" s="8" t="s">
        <v>167</v>
      </c>
      <c r="C27" s="35" t="s">
        <v>152</v>
      </c>
      <c r="D27" s="8">
        <v>1</v>
      </c>
      <c r="E27" s="36">
        <v>1</v>
      </c>
      <c r="F27" s="37">
        <v>96214.94</v>
      </c>
      <c r="G27" s="38">
        <f t="shared" si="0"/>
        <v>2.6713349677219339E-4</v>
      </c>
      <c r="H27" s="37">
        <f t="shared" si="1"/>
        <v>84398</v>
      </c>
      <c r="I27" s="37"/>
      <c r="J27" s="37">
        <v>0</v>
      </c>
      <c r="K27" s="38">
        <f t="shared" si="2"/>
        <v>0</v>
      </c>
      <c r="L27" s="39">
        <f t="shared" si="3"/>
        <v>0</v>
      </c>
    </row>
    <row r="28" spans="1:18" x14ac:dyDescent="0.2">
      <c r="A28" s="18" t="s">
        <v>64</v>
      </c>
      <c r="B28" s="8" t="s">
        <v>168</v>
      </c>
      <c r="C28" s="35" t="s">
        <v>159</v>
      </c>
      <c r="D28" s="8">
        <v>1</v>
      </c>
      <c r="E28" s="36">
        <v>1</v>
      </c>
      <c r="F28" s="37">
        <v>237289.51</v>
      </c>
      <c r="G28" s="38">
        <f t="shared" si="0"/>
        <v>6.5881636005448167E-4</v>
      </c>
      <c r="H28" s="37">
        <f t="shared" si="1"/>
        <v>208147</v>
      </c>
      <c r="I28" s="37"/>
      <c r="J28" s="37">
        <v>1112959.9122704358</v>
      </c>
      <c r="K28" s="38">
        <f t="shared" si="2"/>
        <v>6.8282032560988918E-3</v>
      </c>
      <c r="L28" s="39">
        <f t="shared" si="3"/>
        <v>445210</v>
      </c>
      <c r="M28" s="19"/>
      <c r="N28" s="19"/>
      <c r="O28" s="19"/>
      <c r="P28" s="19"/>
      <c r="R28" s="19"/>
    </row>
    <row r="29" spans="1:18" x14ac:dyDescent="0.2">
      <c r="A29" s="18" t="s">
        <v>65</v>
      </c>
      <c r="B29" s="8" t="s">
        <v>169</v>
      </c>
      <c r="C29" s="35" t="s">
        <v>159</v>
      </c>
      <c r="D29" s="8">
        <v>1</v>
      </c>
      <c r="E29" s="36">
        <v>1</v>
      </c>
      <c r="F29" s="37">
        <v>1096848.8799999999</v>
      </c>
      <c r="G29" s="38">
        <f t="shared" si="0"/>
        <v>3.0453178762577192E-3</v>
      </c>
      <c r="H29" s="37">
        <f t="shared" si="1"/>
        <v>962141</v>
      </c>
      <c r="I29" s="37"/>
      <c r="J29" s="37">
        <v>873560.39992062678</v>
      </c>
      <c r="K29" s="38">
        <f t="shared" si="2"/>
        <v>5.3594454763144133E-3</v>
      </c>
      <c r="L29" s="39">
        <f t="shared" si="3"/>
        <v>349444</v>
      </c>
    </row>
    <row r="30" spans="1:18" x14ac:dyDescent="0.2">
      <c r="A30" s="18" t="s">
        <v>66</v>
      </c>
      <c r="B30" s="8" t="s">
        <v>67</v>
      </c>
      <c r="C30" s="35" t="s">
        <v>159</v>
      </c>
      <c r="D30" s="8">
        <v>1</v>
      </c>
      <c r="E30" s="36">
        <v>1</v>
      </c>
      <c r="F30" s="37">
        <v>19199226.27</v>
      </c>
      <c r="G30" s="38">
        <f t="shared" si="0"/>
        <v>5.3305198224159939E-2</v>
      </c>
      <c r="H30" s="37">
        <f t="shared" si="1"/>
        <v>16841305</v>
      </c>
      <c r="I30" s="37"/>
      <c r="J30" s="37">
        <v>6676459.0814958848</v>
      </c>
      <c r="K30" s="38">
        <f t="shared" si="2"/>
        <v>4.0961241403997518E-2</v>
      </c>
      <c r="L30" s="39">
        <f t="shared" si="3"/>
        <v>2670739</v>
      </c>
    </row>
    <row r="31" spans="1:18" x14ac:dyDescent="0.2">
      <c r="A31" s="18" t="s">
        <v>68</v>
      </c>
      <c r="B31" s="8" t="s">
        <v>69</v>
      </c>
      <c r="C31" s="35" t="s">
        <v>159</v>
      </c>
      <c r="D31" s="8">
        <v>1</v>
      </c>
      <c r="E31" s="36">
        <v>1</v>
      </c>
      <c r="F31" s="37">
        <v>4295643.08</v>
      </c>
      <c r="G31" s="38">
        <f t="shared" si="0"/>
        <v>1.1926527801666507E-2</v>
      </c>
      <c r="H31" s="37">
        <f t="shared" si="1"/>
        <v>3768081</v>
      </c>
      <c r="I31" s="37"/>
      <c r="J31" s="37">
        <v>3771576.3859300064</v>
      </c>
      <c r="K31" s="38">
        <f t="shared" si="2"/>
        <v>2.3139279209524008E-2</v>
      </c>
      <c r="L31" s="39">
        <f t="shared" si="3"/>
        <v>1508718</v>
      </c>
    </row>
    <row r="32" spans="1:18" x14ac:dyDescent="0.2">
      <c r="A32" s="18" t="s">
        <v>70</v>
      </c>
      <c r="B32" s="8" t="s">
        <v>170</v>
      </c>
      <c r="C32" s="35" t="s">
        <v>159</v>
      </c>
      <c r="D32" s="8">
        <v>1</v>
      </c>
      <c r="E32" s="36">
        <v>1</v>
      </c>
      <c r="F32" s="37">
        <v>6922010.5700000003</v>
      </c>
      <c r="G32" s="38">
        <f t="shared" si="0"/>
        <v>1.921843830342963E-2</v>
      </c>
      <c r="H32" s="37">
        <f t="shared" si="1"/>
        <v>6071895</v>
      </c>
      <c r="I32" s="37"/>
      <c r="J32" s="37">
        <v>4734647.2078490984</v>
      </c>
      <c r="K32" s="38">
        <f t="shared" si="2"/>
        <v>2.904788674298554E-2</v>
      </c>
      <c r="L32" s="39">
        <f t="shared" si="3"/>
        <v>1893969</v>
      </c>
    </row>
    <row r="33" spans="1:18" x14ac:dyDescent="0.2">
      <c r="A33" s="18" t="s">
        <v>71</v>
      </c>
      <c r="B33" s="8" t="s">
        <v>72</v>
      </c>
      <c r="C33" s="35" t="s">
        <v>159</v>
      </c>
      <c r="D33" s="8">
        <v>1</v>
      </c>
      <c r="E33" s="36">
        <v>1</v>
      </c>
      <c r="F33" s="37">
        <v>107762.42</v>
      </c>
      <c r="G33" s="38">
        <f t="shared" si="0"/>
        <v>2.9919420076792385E-4</v>
      </c>
      <c r="H33" s="50">
        <v>34580.38356164383</v>
      </c>
      <c r="I33" s="50"/>
      <c r="J33" s="50">
        <v>573589.69161869586</v>
      </c>
      <c r="K33" s="52">
        <f t="shared" si="2"/>
        <v>3.5190728406252381E-3</v>
      </c>
      <c r="L33" s="53">
        <v>83765.917808219179</v>
      </c>
    </row>
    <row r="34" spans="1:18" x14ac:dyDescent="0.2">
      <c r="A34" s="18" t="s">
        <v>73</v>
      </c>
      <c r="B34" s="8" t="s">
        <v>74</v>
      </c>
      <c r="C34" s="35" t="s">
        <v>152</v>
      </c>
      <c r="D34" s="8">
        <v>1</v>
      </c>
      <c r="E34" s="36">
        <v>1</v>
      </c>
      <c r="F34" s="37">
        <v>138568.20000000001</v>
      </c>
      <c r="G34" s="38">
        <f t="shared" si="0"/>
        <v>3.8472411672686848E-4</v>
      </c>
      <c r="H34" s="37">
        <f t="shared" ref="H34:H55" si="4">IF($E34=1,ROUND(G34*($H$61+$H$62),0),0)</f>
        <v>121550</v>
      </c>
      <c r="J34" s="37">
        <v>0</v>
      </c>
      <c r="K34" s="38">
        <f t="shared" si="2"/>
        <v>0</v>
      </c>
      <c r="L34" s="39">
        <f t="shared" ref="L34:L55" si="5">IF($E34=1,ROUND(K34*($L$61+$L$62),0),0)</f>
        <v>0</v>
      </c>
    </row>
    <row r="35" spans="1:18" x14ac:dyDescent="0.2">
      <c r="A35" s="18" t="s">
        <v>75</v>
      </c>
      <c r="B35" s="8" t="s">
        <v>171</v>
      </c>
      <c r="C35" s="35" t="s">
        <v>159</v>
      </c>
      <c r="D35" s="8">
        <v>1</v>
      </c>
      <c r="E35" s="36">
        <v>1</v>
      </c>
      <c r="F35" s="37">
        <v>8445425.8300000001</v>
      </c>
      <c r="G35" s="38">
        <f t="shared" si="0"/>
        <v>2.3448085439725926E-2</v>
      </c>
      <c r="H35" s="37">
        <f t="shared" si="4"/>
        <v>7408215</v>
      </c>
      <c r="I35" s="37"/>
      <c r="J35" s="37">
        <v>4120265.5453513768</v>
      </c>
      <c r="K35" s="38">
        <f t="shared" si="2"/>
        <v>2.5278548043448416E-2</v>
      </c>
      <c r="L35" s="39">
        <f t="shared" si="5"/>
        <v>1648202</v>
      </c>
    </row>
    <row r="36" spans="1:18" x14ac:dyDescent="0.2">
      <c r="A36" s="18" t="s">
        <v>76</v>
      </c>
      <c r="B36" s="8" t="s">
        <v>77</v>
      </c>
      <c r="C36" s="35" t="s">
        <v>159</v>
      </c>
      <c r="D36" s="8">
        <v>1</v>
      </c>
      <c r="E36" s="36">
        <v>1</v>
      </c>
      <c r="F36" s="37">
        <v>9298816.0299999993</v>
      </c>
      <c r="G36" s="38">
        <f t="shared" si="0"/>
        <v>2.581745872247309E-2</v>
      </c>
      <c r="H36" s="37">
        <f t="shared" si="4"/>
        <v>8156797</v>
      </c>
      <c r="I36" s="37"/>
      <c r="J36" s="37">
        <v>5130034.9692842448</v>
      </c>
      <c r="K36" s="38">
        <f t="shared" si="2"/>
        <v>3.1473659648449455E-2</v>
      </c>
      <c r="L36" s="39">
        <f t="shared" si="5"/>
        <v>2052133</v>
      </c>
      <c r="M36" s="19"/>
      <c r="N36" s="19"/>
      <c r="O36" s="19"/>
      <c r="P36" s="19"/>
      <c r="R36" s="19"/>
    </row>
    <row r="37" spans="1:18" x14ac:dyDescent="0.2">
      <c r="A37" s="18" t="s">
        <v>78</v>
      </c>
      <c r="B37" s="8" t="s">
        <v>79</v>
      </c>
      <c r="C37" s="35" t="s">
        <v>152</v>
      </c>
      <c r="D37" s="8">
        <v>1</v>
      </c>
      <c r="E37" s="36">
        <v>1</v>
      </c>
      <c r="F37" s="37">
        <v>5345482.6199999992</v>
      </c>
      <c r="G37" s="38">
        <f t="shared" ref="G37:G68" si="6">IF($E37=1,F37/$F$58,0)</f>
        <v>1.4841327804347075E-2</v>
      </c>
      <c r="H37" s="37">
        <f t="shared" si="4"/>
        <v>4688986</v>
      </c>
      <c r="I37" s="37"/>
      <c r="J37" s="37">
        <v>0</v>
      </c>
      <c r="K37" s="38">
        <f t="shared" ref="K37:K68" si="7">IF($E37=1,J37/$J$58,0)</f>
        <v>0</v>
      </c>
      <c r="L37" s="39">
        <f t="shared" si="5"/>
        <v>0</v>
      </c>
    </row>
    <row r="38" spans="1:18" s="19" customFormat="1" x14ac:dyDescent="0.2">
      <c r="A38" s="71" t="s">
        <v>80</v>
      </c>
      <c r="B38" s="8" t="s">
        <v>81</v>
      </c>
      <c r="C38" s="35" t="s">
        <v>152</v>
      </c>
      <c r="D38" s="8">
        <v>1</v>
      </c>
      <c r="E38" s="36">
        <v>1</v>
      </c>
      <c r="F38" s="37">
        <v>1865108.2</v>
      </c>
      <c r="G38" s="38">
        <f t="shared" si="6"/>
        <v>5.1783317156825267E-3</v>
      </c>
      <c r="H38" s="37">
        <f t="shared" si="4"/>
        <v>1636048</v>
      </c>
      <c r="I38" s="37"/>
      <c r="J38" s="37">
        <v>0</v>
      </c>
      <c r="K38" s="38">
        <f t="shared" si="7"/>
        <v>0</v>
      </c>
      <c r="L38" s="39">
        <f t="shared" si="5"/>
        <v>0</v>
      </c>
      <c r="M38" s="7"/>
      <c r="N38" s="7"/>
      <c r="O38" s="7"/>
      <c r="P38" s="7"/>
      <c r="Q38" s="7"/>
      <c r="R38" s="7"/>
    </row>
    <row r="39" spans="1:18" x14ac:dyDescent="0.2">
      <c r="A39" s="18" t="s">
        <v>82</v>
      </c>
      <c r="B39" s="8" t="s">
        <v>83</v>
      </c>
      <c r="C39" s="35" t="s">
        <v>159</v>
      </c>
      <c r="D39" s="8">
        <v>1</v>
      </c>
      <c r="E39" s="36">
        <v>1</v>
      </c>
      <c r="F39" s="37">
        <v>57383339.039999999</v>
      </c>
      <c r="G39" s="38">
        <f t="shared" si="6"/>
        <v>0.15932049652808097</v>
      </c>
      <c r="H39" s="37">
        <f t="shared" si="4"/>
        <v>50335898</v>
      </c>
      <c r="I39" s="37"/>
      <c r="J39" s="37">
        <v>22027883.747936342</v>
      </c>
      <c r="K39" s="38">
        <f t="shared" si="7"/>
        <v>0.13514491031917669</v>
      </c>
      <c r="L39" s="39">
        <f t="shared" si="5"/>
        <v>8811666</v>
      </c>
    </row>
    <row r="40" spans="1:18" x14ac:dyDescent="0.2">
      <c r="A40" s="18" t="s">
        <v>84</v>
      </c>
      <c r="B40" s="8" t="s">
        <v>85</v>
      </c>
      <c r="C40" s="35" t="s">
        <v>159</v>
      </c>
      <c r="D40" s="8">
        <v>1</v>
      </c>
      <c r="E40" s="36">
        <v>1</v>
      </c>
      <c r="F40" s="37">
        <v>3386436.65</v>
      </c>
      <c r="G40" s="38">
        <f t="shared" si="6"/>
        <v>9.4021849819998053E-3</v>
      </c>
      <c r="H40" s="37">
        <f t="shared" si="4"/>
        <v>2970537</v>
      </c>
      <c r="I40" s="37"/>
      <c r="J40" s="37">
        <v>2055049.7223337099</v>
      </c>
      <c r="K40" s="38">
        <f t="shared" si="7"/>
        <v>1.2608088620962372E-2</v>
      </c>
      <c r="L40" s="39">
        <f t="shared" si="5"/>
        <v>822068</v>
      </c>
    </row>
    <row r="41" spans="1:18" x14ac:dyDescent="0.2">
      <c r="A41" s="18" t="s">
        <v>86</v>
      </c>
      <c r="B41" s="8" t="s">
        <v>172</v>
      </c>
      <c r="C41" s="35" t="s">
        <v>159</v>
      </c>
      <c r="D41" s="8">
        <v>1</v>
      </c>
      <c r="E41" s="36">
        <v>1</v>
      </c>
      <c r="F41" s="37">
        <v>331330.70999999996</v>
      </c>
      <c r="G41" s="38">
        <f t="shared" si="6"/>
        <v>9.1991463228385871E-4</v>
      </c>
      <c r="H41" s="37">
        <f t="shared" si="4"/>
        <v>290639</v>
      </c>
      <c r="I41" s="37"/>
      <c r="J41" s="37">
        <v>836489.39165927283</v>
      </c>
      <c r="K41" s="38">
        <f t="shared" si="7"/>
        <v>5.1320083723124695E-3</v>
      </c>
      <c r="L41" s="39">
        <f t="shared" si="5"/>
        <v>334615</v>
      </c>
    </row>
    <row r="42" spans="1:18" x14ac:dyDescent="0.2">
      <c r="A42" s="18" t="s">
        <v>87</v>
      </c>
      <c r="B42" s="8" t="s">
        <v>173</v>
      </c>
      <c r="C42" s="35" t="s">
        <v>159</v>
      </c>
      <c r="D42" s="8">
        <v>1</v>
      </c>
      <c r="E42" s="36">
        <v>1</v>
      </c>
      <c r="F42" s="37">
        <v>8660128.5300000012</v>
      </c>
      <c r="G42" s="38">
        <f t="shared" si="6"/>
        <v>2.4044191231793473E-2</v>
      </c>
      <c r="H42" s="37">
        <f t="shared" si="4"/>
        <v>7596549</v>
      </c>
      <c r="I42" s="37"/>
      <c r="J42" s="37">
        <v>5887517.0441811299</v>
      </c>
      <c r="K42" s="38">
        <f t="shared" si="7"/>
        <v>3.6120944346867828E-2</v>
      </c>
      <c r="L42" s="39">
        <f t="shared" si="5"/>
        <v>2355144</v>
      </c>
    </row>
    <row r="43" spans="1:18" s="19" customFormat="1" x14ac:dyDescent="0.2">
      <c r="A43" s="19" t="s">
        <v>88</v>
      </c>
      <c r="B43" s="8" t="s">
        <v>89</v>
      </c>
      <c r="C43" s="35" t="s">
        <v>159</v>
      </c>
      <c r="D43" s="8">
        <v>1</v>
      </c>
      <c r="E43" s="36">
        <v>1</v>
      </c>
      <c r="F43" s="37">
        <v>213984.47</v>
      </c>
      <c r="G43" s="38">
        <f t="shared" si="6"/>
        <v>5.9411168084753279E-4</v>
      </c>
      <c r="H43" s="37">
        <f t="shared" si="4"/>
        <v>187704</v>
      </c>
      <c r="I43" s="37"/>
      <c r="J43" s="37">
        <v>1446274.2316943465</v>
      </c>
      <c r="K43" s="38">
        <f t="shared" si="7"/>
        <v>8.8731447639667036E-3</v>
      </c>
      <c r="L43" s="39">
        <f t="shared" si="5"/>
        <v>578543</v>
      </c>
      <c r="Q43" s="7"/>
    </row>
    <row r="44" spans="1:18" s="19" customFormat="1" x14ac:dyDescent="0.2">
      <c r="A44" s="19" t="s">
        <v>90</v>
      </c>
      <c r="B44" s="8" t="s">
        <v>91</v>
      </c>
      <c r="C44" s="35" t="s">
        <v>152</v>
      </c>
      <c r="D44" s="8">
        <v>1</v>
      </c>
      <c r="E44" s="36">
        <v>1</v>
      </c>
      <c r="F44" s="37">
        <v>2856396.0000000005</v>
      </c>
      <c r="G44" s="38">
        <f t="shared" si="6"/>
        <v>7.9305672450256295E-3</v>
      </c>
      <c r="H44" s="37">
        <f t="shared" si="4"/>
        <v>2505592</v>
      </c>
      <c r="I44" s="37"/>
      <c r="J44" s="37">
        <v>0</v>
      </c>
      <c r="K44" s="38">
        <f t="shared" si="7"/>
        <v>0</v>
      </c>
      <c r="L44" s="39">
        <f t="shared" si="5"/>
        <v>0</v>
      </c>
      <c r="Q44" s="7"/>
    </row>
    <row r="45" spans="1:18" x14ac:dyDescent="0.2">
      <c r="A45" s="18" t="s">
        <v>92</v>
      </c>
      <c r="B45" s="8" t="s">
        <v>93</v>
      </c>
      <c r="C45" s="35" t="s">
        <v>159</v>
      </c>
      <c r="D45" s="8">
        <v>1</v>
      </c>
      <c r="E45" s="36">
        <v>1</v>
      </c>
      <c r="F45" s="37">
        <v>7048881.3499999996</v>
      </c>
      <c r="G45" s="38">
        <f t="shared" si="6"/>
        <v>1.9570685419102261E-2</v>
      </c>
      <c r="H45" s="37">
        <f t="shared" si="4"/>
        <v>6183184</v>
      </c>
      <c r="I45" s="37"/>
      <c r="J45" s="37">
        <v>2259837.68716894</v>
      </c>
      <c r="K45" s="38">
        <f t="shared" si="7"/>
        <v>1.3864498517564295E-2</v>
      </c>
      <c r="L45" s="39">
        <f t="shared" si="5"/>
        <v>903988</v>
      </c>
    </row>
    <row r="46" spans="1:18" s="19" customFormat="1" x14ac:dyDescent="0.2">
      <c r="A46" s="18" t="s">
        <v>94</v>
      </c>
      <c r="B46" s="8" t="s">
        <v>95</v>
      </c>
      <c r="C46" s="35" t="s">
        <v>159</v>
      </c>
      <c r="D46" s="8">
        <v>1</v>
      </c>
      <c r="E46" s="36">
        <v>1</v>
      </c>
      <c r="F46" s="37">
        <v>29345875.809999995</v>
      </c>
      <c r="G46" s="38">
        <f t="shared" si="6"/>
        <v>8.1476602500275122E-2</v>
      </c>
      <c r="H46" s="37">
        <f t="shared" si="4"/>
        <v>25741810</v>
      </c>
      <c r="I46" s="37"/>
      <c r="J46" s="37">
        <v>12912080.398492569</v>
      </c>
      <c r="K46" s="38">
        <f t="shared" si="7"/>
        <v>7.9217866203409384E-2</v>
      </c>
      <c r="L46" s="39">
        <f t="shared" si="5"/>
        <v>5165133</v>
      </c>
      <c r="Q46" s="7"/>
    </row>
    <row r="47" spans="1:18" s="19" customFormat="1" x14ac:dyDescent="0.2">
      <c r="A47" s="18" t="s">
        <v>96</v>
      </c>
      <c r="B47" s="8" t="s">
        <v>97</v>
      </c>
      <c r="C47" s="35" t="s">
        <v>159</v>
      </c>
      <c r="D47" s="8">
        <v>1</v>
      </c>
      <c r="E47" s="51">
        <v>1</v>
      </c>
      <c r="F47" s="37">
        <v>476855.81</v>
      </c>
      <c r="G47" s="38">
        <f t="shared" si="6"/>
        <v>1.3239540551751802E-3</v>
      </c>
      <c r="H47" s="37">
        <f t="shared" si="4"/>
        <v>418292</v>
      </c>
      <c r="I47" s="37"/>
      <c r="J47" s="37">
        <v>2345647.425146223</v>
      </c>
      <c r="K47" s="38">
        <f t="shared" si="7"/>
        <v>1.4390956232529237E-2</v>
      </c>
      <c r="L47" s="39">
        <f t="shared" si="5"/>
        <v>938314</v>
      </c>
      <c r="Q47" s="7"/>
    </row>
    <row r="48" spans="1:18" x14ac:dyDescent="0.2">
      <c r="A48" s="18" t="s">
        <v>98</v>
      </c>
      <c r="B48" s="8" t="s">
        <v>99</v>
      </c>
      <c r="C48" s="35" t="s">
        <v>159</v>
      </c>
      <c r="D48" s="8">
        <v>1</v>
      </c>
      <c r="E48" s="36">
        <v>1</v>
      </c>
      <c r="F48" s="37">
        <v>29792250.440000001</v>
      </c>
      <c r="G48" s="38">
        <f t="shared" si="6"/>
        <v>8.2715927866816918E-2</v>
      </c>
      <c r="H48" s="37">
        <f t="shared" si="4"/>
        <v>26133364</v>
      </c>
      <c r="I48" s="37"/>
      <c r="J48" s="37">
        <v>6802537.2641792838</v>
      </c>
      <c r="K48" s="38">
        <f t="shared" si="7"/>
        <v>4.1734753053456308E-2</v>
      </c>
      <c r="L48" s="39">
        <f t="shared" si="5"/>
        <v>2721173</v>
      </c>
    </row>
    <row r="49" spans="1:17" x14ac:dyDescent="0.2">
      <c r="A49" s="18" t="s">
        <v>100</v>
      </c>
      <c r="B49" s="8" t="s">
        <v>101</v>
      </c>
      <c r="C49" s="35" t="s">
        <v>159</v>
      </c>
      <c r="D49" s="8">
        <v>1</v>
      </c>
      <c r="E49" s="36">
        <v>1</v>
      </c>
      <c r="F49" s="37">
        <v>1183027.1299999999</v>
      </c>
      <c r="G49" s="38">
        <f t="shared" si="6"/>
        <v>3.2845852630919081E-3</v>
      </c>
      <c r="H49" s="37">
        <f t="shared" si="4"/>
        <v>1037736</v>
      </c>
      <c r="I49" s="37"/>
      <c r="J49" s="37">
        <v>1659079.7461430943</v>
      </c>
      <c r="K49" s="38">
        <f t="shared" si="7"/>
        <v>1.0178743726386169E-2</v>
      </c>
      <c r="L49" s="39">
        <f t="shared" si="5"/>
        <v>663671</v>
      </c>
    </row>
    <row r="50" spans="1:17" s="19" customFormat="1" x14ac:dyDescent="0.2">
      <c r="A50" s="18" t="s">
        <v>102</v>
      </c>
      <c r="B50" s="8" t="s">
        <v>103</v>
      </c>
      <c r="C50" s="35" t="s">
        <v>159</v>
      </c>
      <c r="D50" s="8">
        <v>1</v>
      </c>
      <c r="E50" s="36">
        <v>1</v>
      </c>
      <c r="F50" s="37">
        <v>2254100.5900000003</v>
      </c>
      <c r="G50" s="38">
        <f t="shared" si="6"/>
        <v>6.2583396370975682E-3</v>
      </c>
      <c r="H50" s="37">
        <f t="shared" si="4"/>
        <v>1977267</v>
      </c>
      <c r="I50" s="37"/>
      <c r="J50" s="37">
        <v>1768961.0059887921</v>
      </c>
      <c r="K50" s="38">
        <f t="shared" si="7"/>
        <v>1.085288442812272E-2</v>
      </c>
      <c r="L50" s="39">
        <f t="shared" si="5"/>
        <v>707626</v>
      </c>
      <c r="Q50" s="7"/>
    </row>
    <row r="51" spans="1:17" x14ac:dyDescent="0.2">
      <c r="A51" s="18" t="s">
        <v>104</v>
      </c>
      <c r="B51" s="8" t="s">
        <v>105</v>
      </c>
      <c r="C51" s="35" t="s">
        <v>159</v>
      </c>
      <c r="D51" s="8">
        <v>1</v>
      </c>
      <c r="E51" s="36">
        <v>1</v>
      </c>
      <c r="F51" s="37">
        <v>3354552.7699999996</v>
      </c>
      <c r="G51" s="38">
        <f t="shared" si="6"/>
        <v>9.313661803010501E-3</v>
      </c>
      <c r="H51" s="37">
        <f t="shared" si="4"/>
        <v>2942569</v>
      </c>
      <c r="I51" s="37"/>
      <c r="J51" s="37">
        <v>4447339.8942841776</v>
      </c>
      <c r="K51" s="38">
        <f t="shared" si="7"/>
        <v>2.7285206243574771E-2</v>
      </c>
      <c r="L51" s="39">
        <f t="shared" si="5"/>
        <v>1779039</v>
      </c>
    </row>
    <row r="52" spans="1:17" s="19" customFormat="1" x14ac:dyDescent="0.2">
      <c r="A52" s="18" t="s">
        <v>106</v>
      </c>
      <c r="B52" s="8" t="s">
        <v>107</v>
      </c>
      <c r="C52" s="35" t="s">
        <v>159</v>
      </c>
      <c r="D52" s="8">
        <v>1</v>
      </c>
      <c r="E52" s="36">
        <v>1</v>
      </c>
      <c r="F52" s="37">
        <v>162964.86000000002</v>
      </c>
      <c r="G52" s="38">
        <f t="shared" si="6"/>
        <v>4.5245959622061764E-4</v>
      </c>
      <c r="H52" s="37">
        <f t="shared" si="4"/>
        <v>142951</v>
      </c>
      <c r="I52" s="37"/>
      <c r="J52" s="37">
        <v>3713055.2886770917</v>
      </c>
      <c r="K52" s="38">
        <f t="shared" si="7"/>
        <v>2.2780242066849515E-2</v>
      </c>
      <c r="L52" s="39">
        <f t="shared" si="5"/>
        <v>1485309</v>
      </c>
      <c r="Q52" s="7"/>
    </row>
    <row r="53" spans="1:17" x14ac:dyDescent="0.2">
      <c r="A53" s="18" t="s">
        <v>108</v>
      </c>
      <c r="B53" s="8" t="s">
        <v>109</v>
      </c>
      <c r="C53" s="35" t="s">
        <v>152</v>
      </c>
      <c r="D53" s="8">
        <v>1</v>
      </c>
      <c r="E53" s="36">
        <v>1</v>
      </c>
      <c r="F53" s="37">
        <v>1624932.1400000001</v>
      </c>
      <c r="G53" s="38">
        <f t="shared" si="6"/>
        <v>4.5115010680848869E-3</v>
      </c>
      <c r="H53" s="37">
        <f t="shared" si="4"/>
        <v>1425369</v>
      </c>
      <c r="I53" s="37"/>
      <c r="J53" s="37">
        <v>2729.8628758447867</v>
      </c>
      <c r="K53" s="38">
        <f t="shared" si="7"/>
        <v>1.6748185062228501E-5</v>
      </c>
      <c r="L53" s="39">
        <f t="shared" si="5"/>
        <v>1092</v>
      </c>
    </row>
    <row r="54" spans="1:17" s="19" customFormat="1" x14ac:dyDescent="0.2">
      <c r="A54" s="18" t="s">
        <v>110</v>
      </c>
      <c r="B54" s="8" t="s">
        <v>111</v>
      </c>
      <c r="C54" s="35" t="s">
        <v>152</v>
      </c>
      <c r="D54" s="8">
        <v>1</v>
      </c>
      <c r="E54" s="36">
        <v>1</v>
      </c>
      <c r="F54" s="37">
        <v>5232108.92</v>
      </c>
      <c r="G54" s="38">
        <f t="shared" si="6"/>
        <v>1.452655430947194E-2</v>
      </c>
      <c r="H54" s="37">
        <f t="shared" si="4"/>
        <v>4589536</v>
      </c>
      <c r="I54" s="37"/>
      <c r="J54" s="37">
        <v>0</v>
      </c>
      <c r="K54" s="38">
        <f t="shared" si="7"/>
        <v>0</v>
      </c>
      <c r="L54" s="39">
        <f t="shared" si="5"/>
        <v>0</v>
      </c>
      <c r="Q54" s="7"/>
    </row>
    <row r="55" spans="1:17" x14ac:dyDescent="0.2">
      <c r="A55" s="18" t="s">
        <v>112</v>
      </c>
      <c r="B55" s="8" t="s">
        <v>113</v>
      </c>
      <c r="C55" s="35" t="s">
        <v>159</v>
      </c>
      <c r="D55" s="8">
        <v>1</v>
      </c>
      <c r="E55" s="36">
        <v>1</v>
      </c>
      <c r="F55" s="37">
        <v>1061383.8799999999</v>
      </c>
      <c r="G55" s="38">
        <f t="shared" si="6"/>
        <v>2.9468519887040209E-3</v>
      </c>
      <c r="H55" s="37">
        <f t="shared" si="4"/>
        <v>931032</v>
      </c>
      <c r="I55" s="37"/>
      <c r="J55" s="37">
        <v>1346459.9438656671</v>
      </c>
      <c r="K55" s="38">
        <f t="shared" si="7"/>
        <v>8.2607666920857369E-3</v>
      </c>
      <c r="L55" s="39">
        <f t="shared" si="5"/>
        <v>538615</v>
      </c>
    </row>
    <row r="56" spans="1:17" s="19" customFormat="1" x14ac:dyDescent="0.2">
      <c r="A56" s="18"/>
      <c r="B56" s="8"/>
      <c r="C56" s="35"/>
      <c r="D56" s="8"/>
      <c r="E56" s="36"/>
      <c r="F56" s="50"/>
      <c r="G56" s="52"/>
      <c r="H56" s="50"/>
      <c r="I56" s="50"/>
      <c r="J56" s="50"/>
      <c r="K56" s="52"/>
      <c r="L56" s="53"/>
    </row>
    <row r="57" spans="1:17" x14ac:dyDescent="0.2">
      <c r="A57" s="54"/>
      <c r="B57" s="54"/>
      <c r="E57" s="51"/>
      <c r="F57" s="37"/>
      <c r="G57" s="38"/>
      <c r="H57" s="37"/>
      <c r="I57" s="37"/>
      <c r="J57" s="37"/>
      <c r="K57" s="38"/>
      <c r="L57" s="39"/>
    </row>
    <row r="58" spans="1:17" x14ac:dyDescent="0.2">
      <c r="A58" s="12"/>
      <c r="E58" s="36"/>
      <c r="F58" s="50">
        <f>SUM(F5:F56)</f>
        <v>360175497.13</v>
      </c>
      <c r="G58" s="55">
        <f>SUM(G5:G56)</f>
        <v>1.0000000000000002</v>
      </c>
      <c r="H58" s="26">
        <f>SUM(H5:H56)</f>
        <v>315881186.38356161</v>
      </c>
      <c r="I58" s="37"/>
      <c r="J58" s="50">
        <f>SUM(J5:J56)</f>
        <v>162994549.30202168</v>
      </c>
      <c r="K58" s="55">
        <f>SUM(K5:K56)</f>
        <v>1.0000000000000002</v>
      </c>
      <c r="L58" s="37">
        <f>SUM(L5:L56)</f>
        <v>65055928.91780822</v>
      </c>
    </row>
    <row r="59" spans="1:17" x14ac:dyDescent="0.2">
      <c r="A59" s="12"/>
      <c r="E59" s="36"/>
      <c r="F59" s="50">
        <f>SUM(F5:F56)</f>
        <v>360175497.13</v>
      </c>
      <c r="G59" s="50"/>
      <c r="H59" s="50">
        <f>H61-H58</f>
        <v>-0.32865411043167114</v>
      </c>
      <c r="I59" s="50"/>
      <c r="J59" s="50">
        <f>SUM(J5:J56)</f>
        <v>162994549.30202168</v>
      </c>
      <c r="L59" s="39">
        <f>L61-L58</f>
        <v>-0.53064302355051041</v>
      </c>
    </row>
    <row r="60" spans="1:17" x14ac:dyDescent="0.2">
      <c r="A60" s="12"/>
      <c r="E60" s="36"/>
      <c r="F60" s="50"/>
      <c r="G60" s="50"/>
      <c r="H60" s="50"/>
      <c r="I60" s="50"/>
      <c r="J60" s="37"/>
    </row>
    <row r="61" spans="1:17" x14ac:dyDescent="0.2">
      <c r="A61" s="12"/>
      <c r="E61" s="36"/>
      <c r="F61" s="50"/>
      <c r="G61" s="56" t="s">
        <v>153</v>
      </c>
      <c r="H61" s="57">
        <f>H1*'[4]UPL Gap Summary sfy18'!D20</f>
        <v>315881186.0549075</v>
      </c>
      <c r="I61" s="50"/>
      <c r="J61" s="25"/>
      <c r="K61" s="58" t="s">
        <v>154</v>
      </c>
      <c r="L61" s="59">
        <f>L1*'[4]UPL Gap Summary sfy18'!F20</f>
        <v>65055928.387165196</v>
      </c>
    </row>
    <row r="62" spans="1:17" x14ac:dyDescent="0.2">
      <c r="A62" s="12"/>
      <c r="E62" s="36"/>
      <c r="F62" s="50"/>
      <c r="G62" s="56" t="s">
        <v>155</v>
      </c>
      <c r="H62" s="57">
        <f>59930.67+11.67+2.67</f>
        <v>59945.009999999995</v>
      </c>
      <c r="I62" s="50"/>
      <c r="J62" s="37"/>
      <c r="K62" s="58" t="s">
        <v>155</v>
      </c>
      <c r="L62" s="59">
        <f>145170.47+512.47+3.1</f>
        <v>145686.04</v>
      </c>
    </row>
    <row r="63" spans="1:17" x14ac:dyDescent="0.2">
      <c r="A63" s="12"/>
      <c r="E63" s="36"/>
      <c r="F63" s="50"/>
      <c r="G63" s="50"/>
      <c r="H63" s="50"/>
      <c r="I63" s="50"/>
      <c r="J63" s="37"/>
    </row>
    <row r="64" spans="1:17" s="44" customFormat="1" x14ac:dyDescent="0.2">
      <c r="A64" s="40"/>
      <c r="B64" s="41" t="s">
        <v>156</v>
      </c>
      <c r="C64" s="42"/>
      <c r="D64" s="43"/>
      <c r="E64" s="45"/>
      <c r="F64" s="46"/>
      <c r="G64" s="47"/>
      <c r="H64" s="46"/>
      <c r="I64" s="46"/>
      <c r="J64" s="46"/>
      <c r="K64" s="47"/>
      <c r="L64" s="48"/>
    </row>
    <row r="65" spans="1:12" x14ac:dyDescent="0.2">
      <c r="A65" s="18" t="s">
        <v>114</v>
      </c>
      <c r="B65" s="8" t="s">
        <v>115</v>
      </c>
      <c r="C65" s="35" t="s">
        <v>159</v>
      </c>
      <c r="D65" s="8">
        <v>2</v>
      </c>
      <c r="E65" s="36">
        <v>1</v>
      </c>
      <c r="F65" s="37">
        <f>IF(C65="No",(VLOOKUP($A65,'[4]Cost UPL SFY18 Combine'!$B:$AR,16,FALSE)+VLOOKUP($A65,'[4]Cost UPL SFY18 Combine'!$B:$AR,17,FALSE)+VLOOKUP($A65,'[4]Cost UPL SFY18 Combine'!$B:$AR,18,FALSE)),(VLOOKUP($A65,'[4]DRG UPL SFY18 Combined'!$A:$AX,17,FALSE)+VLOOKUP($A65,'[4]DRG UPL SFY18 Combined'!$A:$AX,18,FALSE)+VLOOKUP($A65,'[4]DRG UPL SFY18 Combined'!$A:$AX,22,FALSE)))</f>
        <v>103919.76</v>
      </c>
      <c r="G65" s="38">
        <f t="shared" ref="G65:G79" si="8">IF($E65=1,F65/$F$82,0)</f>
        <v>2.5382490864321681E-3</v>
      </c>
      <c r="H65" s="37">
        <f t="shared" ref="H65:H79" si="9">IF($E65=1,ROUND(G65*($H$85),0),0)</f>
        <v>117828</v>
      </c>
      <c r="I65" s="37"/>
      <c r="J65" s="37">
        <f>IFERROR(VLOOKUP($A65,'[4]Cost UPL SFY18 Combine'!$B:$AR,30,FALSE),0)+IFERROR(VLOOKUP($A65,'[4]Cost UPL SFY18 Combine'!$B:$AR,31,FALSE),0)</f>
        <v>501005.46193229215</v>
      </c>
      <c r="K65" s="38">
        <f t="shared" ref="K65:K79" si="10">IF($E65=1,J65/$J$82,0)</f>
        <v>1.5013421760558506E-2</v>
      </c>
      <c r="L65" s="39">
        <f t="shared" ref="L65:L79" si="11">IF($E65=1,ROUND(K65*$L$85,0),0)</f>
        <v>164356</v>
      </c>
    </row>
    <row r="66" spans="1:12" x14ac:dyDescent="0.2">
      <c r="A66" s="18" t="s">
        <v>116</v>
      </c>
      <c r="B66" s="8" t="s">
        <v>117</v>
      </c>
      <c r="C66" s="35" t="s">
        <v>159</v>
      </c>
      <c r="D66" s="8">
        <v>2</v>
      </c>
      <c r="E66" s="36">
        <v>1</v>
      </c>
      <c r="F66" s="37">
        <f>IF(C66="No",(VLOOKUP($A66,'[4]Cost UPL SFY18 Combine'!$B:$AR,16,FALSE)+VLOOKUP($A66,'[4]Cost UPL SFY18 Combine'!$B:$AR,17,FALSE)+VLOOKUP($A66,'[4]Cost UPL SFY18 Combine'!$B:$AR,18,FALSE)),(VLOOKUP($A66,'[4]DRG UPL SFY18 Combined'!$A:$AX,17,FALSE)+VLOOKUP($A66,'[4]DRG UPL SFY18 Combined'!$A:$AX,18,FALSE)+VLOOKUP($A66,'[4]DRG UPL SFY18 Combined'!$A:$AX,22,FALSE)))</f>
        <v>540751.39</v>
      </c>
      <c r="G66" s="38">
        <f t="shared" si="8"/>
        <v>1.3207899264340345E-2</v>
      </c>
      <c r="H66" s="37">
        <f t="shared" si="9"/>
        <v>613121</v>
      </c>
      <c r="I66" s="37"/>
      <c r="J66" s="37">
        <f>IFERROR(VLOOKUP($A66,'[4]Cost UPL SFY18 Combine'!$B:$AR,30,FALSE),0)+IFERROR(VLOOKUP($A66,'[4]Cost UPL SFY18 Combine'!$B:$AR,31,FALSE),0)</f>
        <v>668353.62799233105</v>
      </c>
      <c r="K66" s="38">
        <f t="shared" si="10"/>
        <v>2.0028274469399615E-2</v>
      </c>
      <c r="L66" s="39">
        <f t="shared" si="11"/>
        <v>219255</v>
      </c>
    </row>
    <row r="67" spans="1:12" x14ac:dyDescent="0.2">
      <c r="A67" s="18" t="s">
        <v>118</v>
      </c>
      <c r="B67" s="8" t="s">
        <v>119</v>
      </c>
      <c r="C67" s="35" t="s">
        <v>159</v>
      </c>
      <c r="D67" s="8">
        <v>2</v>
      </c>
      <c r="E67" s="36">
        <v>1</v>
      </c>
      <c r="F67" s="37">
        <f>IF(C67="No",(VLOOKUP($A67,'[4]Cost UPL SFY18 Combine'!$B:$AR,16,FALSE)+VLOOKUP($A67,'[4]Cost UPL SFY18 Combine'!$B:$AR,17,FALSE)+VLOOKUP($A67,'[4]Cost UPL SFY18 Combine'!$B:$AR,18,FALSE)),(VLOOKUP($A67,'[4]DRG UPL SFY18 Combined'!$A:$AX,17,FALSE)+VLOOKUP($A67,'[4]DRG UPL SFY18 Combined'!$A:$AX,18,FALSE)+VLOOKUP($A67,'[4]DRG UPL SFY18 Combined'!$A:$AX,22,FALSE)))</f>
        <v>9550698.790000001</v>
      </c>
      <c r="G67" s="38">
        <f t="shared" si="8"/>
        <v>0.2332766403473826</v>
      </c>
      <c r="H67" s="37">
        <f t="shared" si="9"/>
        <v>10828889</v>
      </c>
      <c r="I67" s="37"/>
      <c r="J67" s="37">
        <f>IFERROR(VLOOKUP($A67,'[4]Cost UPL SFY18 Combine'!$B:$AR,30,FALSE),0)+IFERROR(VLOOKUP($A67,'[4]Cost UPL SFY18 Combine'!$B:$AR,31,FALSE),0)</f>
        <v>5942492.2485828567</v>
      </c>
      <c r="K67" s="38">
        <f t="shared" si="10"/>
        <v>0.17807618721905524</v>
      </c>
      <c r="L67" s="39">
        <f t="shared" si="11"/>
        <v>1949444</v>
      </c>
    </row>
    <row r="68" spans="1:12" x14ac:dyDescent="0.2">
      <c r="A68" s="18" t="s">
        <v>120</v>
      </c>
      <c r="B68" s="8" t="s">
        <v>121</v>
      </c>
      <c r="C68" s="35" t="s">
        <v>159</v>
      </c>
      <c r="D68" s="8">
        <v>2</v>
      </c>
      <c r="E68" s="36">
        <v>1</v>
      </c>
      <c r="F68" s="37">
        <f>IF(C68="No",(VLOOKUP($A68,'[4]Cost UPL SFY18 Combine'!$B:$AR,16,FALSE)+VLOOKUP($A68,'[4]Cost UPL SFY18 Combine'!$B:$AR,17,FALSE)+VLOOKUP($A68,'[4]Cost UPL SFY18 Combine'!$B:$AR,18,FALSE)),(VLOOKUP($A68,'[4]DRG UPL SFY18 Combined'!$A:$AX,17,FALSE)+VLOOKUP($A68,'[4]DRG UPL SFY18 Combined'!$A:$AX,18,FALSE)+VLOOKUP($A68,'[4]DRG UPL SFY18 Combined'!$A:$AX,22,FALSE)))</f>
        <v>326822.68</v>
      </c>
      <c r="G68" s="38">
        <f t="shared" si="8"/>
        <v>7.9826721013916205E-3</v>
      </c>
      <c r="H68" s="37">
        <f t="shared" si="9"/>
        <v>370562</v>
      </c>
      <c r="I68" s="37"/>
      <c r="J68" s="37">
        <f>IFERROR(VLOOKUP($A68,'[4]Cost UPL SFY18 Combine'!$B:$AR,30,FALSE),0)+IFERROR(VLOOKUP($A68,'[4]Cost UPL SFY18 Combine'!$B:$AR,31,FALSE),0)</f>
        <v>361492.36670736026</v>
      </c>
      <c r="K68" s="38">
        <f t="shared" si="10"/>
        <v>1.0832691012325802E-2</v>
      </c>
      <c r="L68" s="39">
        <f t="shared" si="11"/>
        <v>118588</v>
      </c>
    </row>
    <row r="69" spans="1:12" x14ac:dyDescent="0.2">
      <c r="A69" s="18" t="s">
        <v>122</v>
      </c>
      <c r="B69" s="8" t="s">
        <v>123</v>
      </c>
      <c r="C69" s="35" t="s">
        <v>159</v>
      </c>
      <c r="D69" s="8">
        <v>2</v>
      </c>
      <c r="E69" s="36">
        <v>1</v>
      </c>
      <c r="F69" s="37">
        <f>IF(C69="No",(VLOOKUP($A69,'[4]Cost UPL SFY18 Combine'!$B:$AR,16,FALSE)+VLOOKUP($A69,'[4]Cost UPL SFY18 Combine'!$B:$AR,17,FALSE)+VLOOKUP($A69,'[4]Cost UPL SFY18 Combine'!$B:$AR,18,FALSE)),(VLOOKUP($A69,'[4]DRG UPL SFY18 Combined'!$A:$AX,17,FALSE)+VLOOKUP($A69,'[4]DRG UPL SFY18 Combined'!$A:$AX,18,FALSE)+VLOOKUP($A69,'[4]DRG UPL SFY18 Combined'!$A:$AX,22,FALSE)))</f>
        <v>528047.85</v>
      </c>
      <c r="G69" s="38">
        <f t="shared" si="8"/>
        <v>1.2897614205950538E-2</v>
      </c>
      <c r="H69" s="37">
        <f t="shared" si="9"/>
        <v>598718</v>
      </c>
      <c r="I69" s="37"/>
      <c r="J69" s="37">
        <f>IFERROR(VLOOKUP($A69,'[4]Cost UPL SFY18 Combine'!$B:$AR,30,FALSE),0)+IFERROR(VLOOKUP($A69,'[4]Cost UPL SFY18 Combine'!$B:$AR,31,FALSE),0)</f>
        <v>1081269.7764549111</v>
      </c>
      <c r="K69" s="38">
        <f t="shared" si="10"/>
        <v>3.2401960506083786E-2</v>
      </c>
      <c r="L69" s="39">
        <f t="shared" si="11"/>
        <v>354712</v>
      </c>
    </row>
    <row r="70" spans="1:12" x14ac:dyDescent="0.2">
      <c r="A70" s="18" t="s">
        <v>124</v>
      </c>
      <c r="B70" s="8" t="s">
        <v>125</v>
      </c>
      <c r="C70" s="35" t="s">
        <v>159</v>
      </c>
      <c r="D70" s="8">
        <v>2</v>
      </c>
      <c r="E70" s="36">
        <v>1</v>
      </c>
      <c r="F70" s="37">
        <f>IF(C70="No",(VLOOKUP($A70,'[4]Cost UPL SFY18 Combine'!$B:$AR,16,FALSE)+VLOOKUP($A70,'[4]Cost UPL SFY18 Combine'!$B:$AR,17,FALSE)+VLOOKUP($A70,'[4]Cost UPL SFY18 Combine'!$B:$AR,18,FALSE)),(VLOOKUP($A70,'[4]DRG UPL SFY18 Combined'!$A:$AX,17,FALSE)+VLOOKUP($A70,'[4]DRG UPL SFY18 Combined'!$A:$AX,18,FALSE)+VLOOKUP($A70,'[4]DRG UPL SFY18 Combined'!$A:$AX,22,FALSE)))</f>
        <v>1985334.96</v>
      </c>
      <c r="G70" s="38">
        <f t="shared" si="8"/>
        <v>4.8491977353314182E-2</v>
      </c>
      <c r="H70" s="37">
        <f t="shared" si="9"/>
        <v>2251037</v>
      </c>
      <c r="I70" s="37"/>
      <c r="J70" s="37">
        <f>IFERROR(VLOOKUP($A70,'[4]Cost UPL SFY18 Combine'!$B:$AR,30,FALSE),0)+IFERROR(VLOOKUP($A70,'[4]Cost UPL SFY18 Combine'!$B:$AR,31,FALSE),0)</f>
        <v>1797873.0553534327</v>
      </c>
      <c r="K70" s="38">
        <f t="shared" si="10"/>
        <v>5.3876112144288099E-2</v>
      </c>
      <c r="L70" s="39">
        <f t="shared" si="11"/>
        <v>589795</v>
      </c>
    </row>
    <row r="71" spans="1:12" x14ac:dyDescent="0.2">
      <c r="A71" s="18" t="s">
        <v>126</v>
      </c>
      <c r="B71" s="8" t="s">
        <v>127</v>
      </c>
      <c r="C71" s="35" t="s">
        <v>159</v>
      </c>
      <c r="D71" s="8">
        <v>2</v>
      </c>
      <c r="E71" s="36">
        <v>1</v>
      </c>
      <c r="F71" s="37">
        <f>IF(C71="No",(VLOOKUP($A71,'[4]Cost UPL SFY18 Combine'!$B:$AR,16,FALSE)+VLOOKUP($A71,'[4]Cost UPL SFY18 Combine'!$B:$AR,17,FALSE)+VLOOKUP($A71,'[4]Cost UPL SFY18 Combine'!$B:$AR,18,FALSE)),(VLOOKUP($A71,'[4]DRG UPL SFY18 Combined'!$A:$AX,17,FALSE)+VLOOKUP($A71,'[4]DRG UPL SFY18 Combined'!$A:$AX,18,FALSE)+VLOOKUP($A71,'[4]DRG UPL SFY18 Combined'!$A:$AX,22,FALSE)))</f>
        <v>4179433.7800000003</v>
      </c>
      <c r="G71" s="38">
        <f t="shared" si="8"/>
        <v>0.10208302996358676</v>
      </c>
      <c r="H71" s="37">
        <f t="shared" si="9"/>
        <v>4738776</v>
      </c>
      <c r="I71" s="37"/>
      <c r="J71" s="37">
        <f>IFERROR(VLOOKUP($A71,'[4]Cost UPL SFY18 Combine'!$B:$AR,30,FALSE),0)+IFERROR(VLOOKUP($A71,'[4]Cost UPL SFY18 Combine'!$B:$AR,31,FALSE),0)</f>
        <v>3092300.0976182427</v>
      </c>
      <c r="K71" s="38">
        <f t="shared" si="10"/>
        <v>9.2665667549215486E-2</v>
      </c>
      <c r="L71" s="39">
        <f t="shared" si="11"/>
        <v>1014434</v>
      </c>
    </row>
    <row r="72" spans="1:12" x14ac:dyDescent="0.2">
      <c r="A72" s="18" t="s">
        <v>128</v>
      </c>
      <c r="B72" s="8" t="s">
        <v>129</v>
      </c>
      <c r="C72" s="35" t="s">
        <v>159</v>
      </c>
      <c r="D72" s="8">
        <v>2</v>
      </c>
      <c r="E72" s="36">
        <v>1</v>
      </c>
      <c r="F72" s="37">
        <f>IF(C72="No",(VLOOKUP($A72,'[4]Cost UPL SFY18 Combine'!$B:$AR,16,FALSE)+VLOOKUP($A72,'[4]Cost UPL SFY18 Combine'!$B:$AR,17,FALSE)+VLOOKUP($A72,'[4]Cost UPL SFY18 Combine'!$B:$AR,18,FALSE)),(VLOOKUP($A72,'[4]DRG UPL SFY18 Combined'!$A:$AX,17,FALSE)+VLOOKUP($A72,'[4]DRG UPL SFY18 Combined'!$A:$AX,18,FALSE)+VLOOKUP($A72,'[4]DRG UPL SFY18 Combined'!$A:$AX,22,FALSE)))</f>
        <v>14547421.710000001</v>
      </c>
      <c r="G72" s="38">
        <f t="shared" si="8"/>
        <v>0.35532202793146361</v>
      </c>
      <c r="H72" s="37">
        <f t="shared" si="9"/>
        <v>16494334</v>
      </c>
      <c r="I72" s="37"/>
      <c r="J72" s="37">
        <f>IFERROR(VLOOKUP($A72,'[4]Cost UPL SFY18 Combine'!$B:$AR,30,FALSE),0)+IFERROR(VLOOKUP($A72,'[4]Cost UPL SFY18 Combine'!$B:$AR,31,FALSE),0)</f>
        <v>9672105.138797421</v>
      </c>
      <c r="K72" s="38">
        <f t="shared" si="10"/>
        <v>0.28983994146725567</v>
      </c>
      <c r="L72" s="39">
        <f t="shared" si="11"/>
        <v>3172950</v>
      </c>
    </row>
    <row r="73" spans="1:12" x14ac:dyDescent="0.2">
      <c r="A73" s="18" t="s">
        <v>130</v>
      </c>
      <c r="B73" s="8" t="s">
        <v>131</v>
      </c>
      <c r="C73" s="35" t="s">
        <v>159</v>
      </c>
      <c r="D73" s="8">
        <v>2</v>
      </c>
      <c r="E73" s="36">
        <v>1</v>
      </c>
      <c r="F73" s="37">
        <f>IF(C73="No",(VLOOKUP($A73,'[4]Cost UPL SFY18 Combine'!$B:$AR,16,FALSE)+VLOOKUP($A73,'[4]Cost UPL SFY18 Combine'!$B:$AR,17,FALSE)+VLOOKUP($A73,'[4]Cost UPL SFY18 Combine'!$B:$AR,18,FALSE)),(VLOOKUP($A73,'[4]DRG UPL SFY18 Combined'!$A:$AX,17,FALSE)+VLOOKUP($A73,'[4]DRG UPL SFY18 Combined'!$A:$AX,18,FALSE)+VLOOKUP($A73,'[4]DRG UPL SFY18 Combined'!$A:$AX,22,FALSE)))</f>
        <v>3150144.58</v>
      </c>
      <c r="G73" s="38">
        <f t="shared" si="8"/>
        <v>7.6942552622468005E-2</v>
      </c>
      <c r="H73" s="37">
        <f t="shared" si="9"/>
        <v>3571735</v>
      </c>
      <c r="I73" s="37"/>
      <c r="J73" s="37">
        <f>IFERROR(VLOOKUP($A73,'[4]Cost UPL SFY18 Combine'!$B:$AR,30,FALSE),0)+IFERROR(VLOOKUP($A73,'[4]Cost UPL SFY18 Combine'!$B:$AR,31,FALSE),0)</f>
        <v>3339213.8846116131</v>
      </c>
      <c r="K73" s="38">
        <f t="shared" si="10"/>
        <v>0.10006483004203709</v>
      </c>
      <c r="L73" s="39">
        <f t="shared" si="11"/>
        <v>1095435</v>
      </c>
    </row>
    <row r="74" spans="1:12" x14ac:dyDescent="0.2">
      <c r="A74" s="18" t="s">
        <v>132</v>
      </c>
      <c r="B74" s="8" t="s">
        <v>174</v>
      </c>
      <c r="C74" s="35" t="s">
        <v>159</v>
      </c>
      <c r="D74" s="8">
        <v>2</v>
      </c>
      <c r="E74" s="36">
        <v>1</v>
      </c>
      <c r="F74" s="37">
        <f>IF(C74="No",(VLOOKUP($A74,'[4]Cost UPL SFY18 Combine'!$B:$AR,16,FALSE)+VLOOKUP($A74,'[4]Cost UPL SFY18 Combine'!$B:$AR,17,FALSE)+VLOOKUP($A74,'[4]Cost UPL SFY18 Combine'!$B:$AR,18,FALSE)),(VLOOKUP($A74,'[4]DRG UPL SFY18 Combined'!$A:$AX,17,FALSE)+VLOOKUP($A74,'[4]DRG UPL SFY18 Combined'!$A:$AX,18,FALSE)+VLOOKUP($A74,'[4]DRG UPL SFY18 Combined'!$A:$AX,22,FALSE)))</f>
        <v>60591.91</v>
      </c>
      <c r="G74" s="38">
        <f t="shared" si="8"/>
        <v>1.4799626192620169E-3</v>
      </c>
      <c r="H74" s="37">
        <f t="shared" si="9"/>
        <v>68701</v>
      </c>
      <c r="I74" s="37"/>
      <c r="J74" s="37">
        <f>IFERROR(VLOOKUP($A74,'[4]Cost UPL SFY18 Combine'!$B:$AR,30,FALSE),0)+IFERROR(VLOOKUP($A74,'[4]Cost UPL SFY18 Combine'!$B:$AR,31,FALSE),0)</f>
        <v>136740.21809204557</v>
      </c>
      <c r="K74" s="38">
        <f t="shared" si="10"/>
        <v>4.0976370954695805E-3</v>
      </c>
      <c r="L74" s="39">
        <f t="shared" si="11"/>
        <v>44858</v>
      </c>
    </row>
    <row r="75" spans="1:12" x14ac:dyDescent="0.2">
      <c r="A75" s="18" t="s">
        <v>133</v>
      </c>
      <c r="B75" s="8" t="s">
        <v>134</v>
      </c>
      <c r="C75" s="35" t="s">
        <v>159</v>
      </c>
      <c r="D75" s="8">
        <v>2</v>
      </c>
      <c r="E75" s="36">
        <v>1</v>
      </c>
      <c r="F75" s="37">
        <f>IF(C75="No",(VLOOKUP($A75,'[4]Cost UPL SFY18 Combine'!$B:$AR,16,FALSE)+VLOOKUP($A75,'[4]Cost UPL SFY18 Combine'!$B:$AR,17,FALSE)+VLOOKUP($A75,'[4]Cost UPL SFY18 Combine'!$B:$AR,18,FALSE)),(VLOOKUP($A75,'[4]DRG UPL SFY18 Combined'!$A:$AX,17,FALSE)+VLOOKUP($A75,'[4]DRG UPL SFY18 Combined'!$A:$AX,18,FALSE)+VLOOKUP($A75,'[4]DRG UPL SFY18 Combined'!$A:$AX,22,FALSE)))</f>
        <v>141079.17000000001</v>
      </c>
      <c r="G75" s="38">
        <f t="shared" si="8"/>
        <v>3.4458708754437901E-3</v>
      </c>
      <c r="H75" s="37">
        <f t="shared" si="9"/>
        <v>159960</v>
      </c>
      <c r="I75" s="37"/>
      <c r="J75" s="37">
        <f>IFERROR(VLOOKUP($A75,'[4]Cost UPL SFY18 Combine'!$B:$AR,30,FALSE),0)+IFERROR(VLOOKUP($A75,'[4]Cost UPL SFY18 Combine'!$B:$AR,31,FALSE),0)</f>
        <v>675622.10685441305</v>
      </c>
      <c r="K75" s="38">
        <f t="shared" si="10"/>
        <v>2.0246085944534569E-2</v>
      </c>
      <c r="L75" s="39">
        <f t="shared" si="11"/>
        <v>221639</v>
      </c>
    </row>
    <row r="76" spans="1:12" x14ac:dyDescent="0.2">
      <c r="A76" s="18" t="s">
        <v>135</v>
      </c>
      <c r="B76" s="8" t="s">
        <v>136</v>
      </c>
      <c r="C76" s="35" t="s">
        <v>159</v>
      </c>
      <c r="D76" s="8">
        <v>2</v>
      </c>
      <c r="E76" s="36">
        <v>1</v>
      </c>
      <c r="F76" s="37">
        <f>IF(C76="No",(VLOOKUP($A76,'[4]Cost UPL SFY18 Combine'!$B:$AR,16,FALSE)+VLOOKUP($A76,'[4]Cost UPL SFY18 Combine'!$B:$AR,17,FALSE)+VLOOKUP($A76,'[4]Cost UPL SFY18 Combine'!$B:$AR,18,FALSE)),(VLOOKUP($A76,'[4]DRG UPL SFY18 Combined'!$A:$AX,17,FALSE)+VLOOKUP($A76,'[4]DRG UPL SFY18 Combined'!$A:$AX,18,FALSE)+VLOOKUP($A76,'[4]DRG UPL SFY18 Combined'!$A:$AX,22,FALSE)))</f>
        <v>183508.61</v>
      </c>
      <c r="G76" s="38">
        <f t="shared" si="8"/>
        <v>4.4822136010027065E-3</v>
      </c>
      <c r="H76" s="37">
        <f t="shared" si="9"/>
        <v>208068</v>
      </c>
      <c r="I76" s="37"/>
      <c r="J76" s="37">
        <f>IFERROR(VLOOKUP($A76,'[4]Cost UPL SFY18 Combine'!$B:$AR,30,FALSE),0)+IFERROR(VLOOKUP($A76,'[4]Cost UPL SFY18 Combine'!$B:$AR,31,FALSE),0)</f>
        <v>231315.86991489734</v>
      </c>
      <c r="K76" s="38">
        <f t="shared" si="10"/>
        <v>6.9317462159966909E-3</v>
      </c>
      <c r="L76" s="39">
        <f t="shared" si="11"/>
        <v>75884</v>
      </c>
    </row>
    <row r="77" spans="1:12" ht="12" customHeight="1" x14ac:dyDescent="0.2">
      <c r="A77" s="18" t="s">
        <v>137</v>
      </c>
      <c r="B77" s="8" t="s">
        <v>138</v>
      </c>
      <c r="C77" s="35" t="s">
        <v>159</v>
      </c>
      <c r="D77" s="8">
        <v>2</v>
      </c>
      <c r="E77" s="36">
        <v>1</v>
      </c>
      <c r="F77" s="37">
        <f>IF(C77="No",(VLOOKUP($A77,'[4]Cost UPL SFY18 Combine'!$B:$AR,16,FALSE)+VLOOKUP($A77,'[4]Cost UPL SFY18 Combine'!$B:$AR,17,FALSE)+VLOOKUP($A77,'[4]Cost UPL SFY18 Combine'!$B:$AR,18,FALSE)),(VLOOKUP($A77,'[4]DRG UPL SFY18 Combined'!$A:$AX,17,FALSE)+VLOOKUP($A77,'[4]DRG UPL SFY18 Combined'!$A:$AX,18,FALSE)+VLOOKUP($A77,'[4]DRG UPL SFY18 Combined'!$A:$AX,22,FALSE)))</f>
        <v>230294.42</v>
      </c>
      <c r="G77" s="38">
        <f t="shared" si="8"/>
        <v>5.6249610389345209E-3</v>
      </c>
      <c r="H77" s="37">
        <f t="shared" si="9"/>
        <v>261115</v>
      </c>
      <c r="I77" s="37"/>
      <c r="J77" s="37">
        <f>IFERROR(VLOOKUP($A77,'[4]Cost UPL SFY18 Combine'!$B:$AR,30,FALSE),0)+IFERROR(VLOOKUP($A77,'[4]Cost UPL SFY18 Combine'!$B:$AR,31,FALSE),0)</f>
        <v>823423.5587309571</v>
      </c>
      <c r="K77" s="38">
        <f t="shared" si="10"/>
        <v>2.4675190420336338E-2</v>
      </c>
      <c r="L77" s="39">
        <f t="shared" si="11"/>
        <v>270125</v>
      </c>
    </row>
    <row r="78" spans="1:12" x14ac:dyDescent="0.2">
      <c r="A78" s="18" t="s">
        <v>139</v>
      </c>
      <c r="B78" s="8" t="s">
        <v>140</v>
      </c>
      <c r="C78" s="35" t="s">
        <v>159</v>
      </c>
      <c r="D78" s="8">
        <v>2</v>
      </c>
      <c r="E78" s="36">
        <v>1</v>
      </c>
      <c r="F78" s="37">
        <f>IF(C78="No",(VLOOKUP($A78,'[4]Cost UPL SFY18 Combine'!$B:$AR,16,FALSE)+VLOOKUP($A78,'[4]Cost UPL SFY18 Combine'!$B:$AR,17,FALSE)+VLOOKUP($A78,'[4]Cost UPL SFY18 Combine'!$B:$AR,18,FALSE)),(VLOOKUP($A78,'[4]DRG UPL SFY18 Combined'!$A:$AX,17,FALSE)+VLOOKUP($A78,'[4]DRG UPL SFY18 Combined'!$A:$AX,18,FALSE)+VLOOKUP($A78,'[4]DRG UPL SFY18 Combined'!$A:$AX,22,FALSE)))</f>
        <v>3151045.71</v>
      </c>
      <c r="G78" s="38">
        <f t="shared" si="8"/>
        <v>7.6964562800313455E-2</v>
      </c>
      <c r="H78" s="37">
        <f t="shared" si="9"/>
        <v>3572757</v>
      </c>
      <c r="I78" s="37"/>
      <c r="J78" s="37">
        <f>IFERROR(VLOOKUP($A78,'[4]Cost UPL SFY18 Combine'!$B:$AR,30,FALSE),0)+IFERROR(VLOOKUP($A78,'[4]Cost UPL SFY18 Combine'!$B:$AR,31,FALSE),0)</f>
        <v>4323227.327982611</v>
      </c>
      <c r="K78" s="38">
        <f t="shared" si="10"/>
        <v>0.12955235057007633</v>
      </c>
      <c r="L78" s="39">
        <f t="shared" si="11"/>
        <v>1418242</v>
      </c>
    </row>
    <row r="79" spans="1:12" x14ac:dyDescent="0.2">
      <c r="A79" s="18" t="s">
        <v>141</v>
      </c>
      <c r="B79" s="8" t="s">
        <v>142</v>
      </c>
      <c r="C79" s="35" t="s">
        <v>159</v>
      </c>
      <c r="D79" s="8">
        <v>2</v>
      </c>
      <c r="E79" s="36">
        <v>1</v>
      </c>
      <c r="F79" s="37">
        <f>IF(C79="No",(VLOOKUP($A79,'[4]Cost UPL SFY18 Combine'!$B:$AR,16,FALSE)+VLOOKUP($A79,'[4]Cost UPL SFY18 Combine'!$B:$AR,17,FALSE)+VLOOKUP($A79,'[4]Cost UPL SFY18 Combine'!$B:$AR,18,FALSE)),(VLOOKUP($A79,'[4]DRG UPL SFY18 Combined'!$A:$AX,17,FALSE)+VLOOKUP($A79,'[4]DRG UPL SFY18 Combined'!$A:$AX,18,FALSE)+VLOOKUP($A79,'[4]DRG UPL SFY18 Combined'!$A:$AX,22,FALSE)))</f>
        <v>2262418.48</v>
      </c>
      <c r="G79" s="38">
        <f t="shared" si="8"/>
        <v>5.5259766188713817E-2</v>
      </c>
      <c r="H79" s="37">
        <f t="shared" si="9"/>
        <v>2565203</v>
      </c>
      <c r="I79" s="37"/>
      <c r="J79" s="37">
        <f>IFERROR(VLOOKUP($A79,'[4]Cost UPL SFY18 Combine'!$B:$AR,30,FALSE),0)+IFERROR(VLOOKUP($A79,'[4]Cost UPL SFY18 Combine'!$B:$AR,31,FALSE),0)</f>
        <v>724069.99424379005</v>
      </c>
      <c r="K79" s="38">
        <f t="shared" si="10"/>
        <v>2.1697903583367137E-2</v>
      </c>
      <c r="L79" s="39">
        <f t="shared" si="11"/>
        <v>237532</v>
      </c>
    </row>
    <row r="80" spans="1:12" x14ac:dyDescent="0.2">
      <c r="A80" s="12"/>
      <c r="C80" s="35"/>
      <c r="E80" s="36"/>
      <c r="F80" s="37"/>
      <c r="G80" s="38"/>
      <c r="H80" s="37"/>
      <c r="I80" s="37"/>
      <c r="J80" s="37"/>
      <c r="K80" s="38"/>
      <c r="L80" s="39"/>
    </row>
    <row r="81" spans="1:12" x14ac:dyDescent="0.2">
      <c r="A81" s="12"/>
      <c r="E81" s="51"/>
      <c r="F81" s="50"/>
      <c r="G81" s="38"/>
      <c r="H81" s="37"/>
      <c r="I81" s="37"/>
      <c r="J81" s="37"/>
      <c r="K81" s="38"/>
      <c r="L81" s="39"/>
    </row>
    <row r="82" spans="1:12" x14ac:dyDescent="0.2">
      <c r="A82" s="12"/>
      <c r="E82" s="36"/>
      <c r="F82" s="50">
        <f>SUM(F65:F79)</f>
        <v>40941513.799999997</v>
      </c>
      <c r="G82" s="52">
        <f>SUM(G65:G81)</f>
        <v>1.0000000000000002</v>
      </c>
      <c r="H82" s="60">
        <f>SUM(H65:H80)</f>
        <v>46420804</v>
      </c>
      <c r="I82" s="37"/>
      <c r="J82" s="50">
        <f>SUM(J65:J79)</f>
        <v>33370504.733869176</v>
      </c>
      <c r="K82" s="38">
        <f>SUM(K65:K80)</f>
        <v>0.99999999999999989</v>
      </c>
      <c r="L82" s="37">
        <f>SUM(L65:L80)</f>
        <v>10947249</v>
      </c>
    </row>
    <row r="83" spans="1:12" x14ac:dyDescent="0.2">
      <c r="A83" s="12"/>
      <c r="E83" s="36"/>
      <c r="F83" s="61">
        <f>SUM(F65:F80)</f>
        <v>40941513.799999997</v>
      </c>
      <c r="G83" s="50"/>
      <c r="H83" s="50"/>
      <c r="I83" s="50"/>
      <c r="J83" s="61">
        <f>SUM(J65:J80)</f>
        <v>33370504.733869176</v>
      </c>
    </row>
    <row r="84" spans="1:12" x14ac:dyDescent="0.2">
      <c r="A84" s="12"/>
      <c r="E84" s="36"/>
      <c r="F84" s="50"/>
      <c r="G84" s="50"/>
      <c r="H84" s="50"/>
      <c r="I84" s="50"/>
      <c r="J84" s="50"/>
    </row>
    <row r="85" spans="1:12" x14ac:dyDescent="0.2">
      <c r="A85" s="12"/>
      <c r="E85" s="36"/>
      <c r="F85" s="50"/>
      <c r="G85" s="56" t="s">
        <v>157</v>
      </c>
      <c r="H85" s="58">
        <f>H1*'[4]UPL Gap Summary sfy18'!D19</f>
        <v>46420803.548580796</v>
      </c>
      <c r="I85" s="50"/>
      <c r="J85" s="25"/>
      <c r="K85" s="62" t="s">
        <v>158</v>
      </c>
      <c r="L85" s="59">
        <f>L1*'[4]UPL Gap Summary sfy18'!F19</f>
        <v>10947249.259213714</v>
      </c>
    </row>
    <row r="86" spans="1:12" x14ac:dyDescent="0.2">
      <c r="A86" s="12"/>
      <c r="E86" s="36"/>
      <c r="F86" s="50"/>
      <c r="G86" s="50"/>
      <c r="H86" s="50"/>
      <c r="I86" s="50"/>
      <c r="J86" s="50"/>
    </row>
    <row r="87" spans="1:12" x14ac:dyDescent="0.2">
      <c r="A87" s="8"/>
      <c r="D87" s="24"/>
      <c r="E87" s="36"/>
      <c r="F87" s="50"/>
      <c r="G87" s="50"/>
      <c r="H87" s="50"/>
      <c r="I87" s="50"/>
      <c r="K87" s="50"/>
    </row>
    <row r="88" spans="1:12" x14ac:dyDescent="0.2">
      <c r="A88" s="12"/>
      <c r="E88" s="36"/>
      <c r="F88" s="50"/>
      <c r="G88" s="50"/>
      <c r="H88" s="50"/>
      <c r="I88" s="50"/>
      <c r="J88" s="50"/>
    </row>
    <row r="89" spans="1:12" x14ac:dyDescent="0.2">
      <c r="A89" s="12"/>
      <c r="E89" s="36"/>
      <c r="F89" s="50"/>
      <c r="G89" s="50"/>
      <c r="H89" s="50"/>
      <c r="I89" s="50"/>
      <c r="J89" s="50"/>
    </row>
    <row r="98" spans="2:10" x14ac:dyDescent="0.2">
      <c r="B98" s="7"/>
      <c r="C98" s="7"/>
      <c r="D98" s="7"/>
      <c r="E98" s="63"/>
      <c r="F98" s="37"/>
      <c r="G98" s="37"/>
      <c r="H98" s="37"/>
      <c r="I98" s="37"/>
      <c r="J98" s="37"/>
    </row>
    <row r="99" spans="2:10" x14ac:dyDescent="0.2">
      <c r="B99" s="7"/>
      <c r="C99" s="7"/>
      <c r="D99" s="7"/>
      <c r="E99" s="63"/>
    </row>
    <row r="100" spans="2:10" x14ac:dyDescent="0.2">
      <c r="B100" s="7"/>
      <c r="C100" s="7"/>
      <c r="D100" s="7"/>
      <c r="E100" s="63"/>
    </row>
    <row r="101" spans="2:10" x14ac:dyDescent="0.2">
      <c r="B101" s="7"/>
      <c r="C101" s="7"/>
      <c r="D101" s="7"/>
      <c r="E101" s="63"/>
    </row>
    <row r="102" spans="2:10" x14ac:dyDescent="0.2">
      <c r="B102" s="7"/>
      <c r="C102" s="7"/>
      <c r="D102" s="7"/>
      <c r="E102" s="63"/>
    </row>
    <row r="103" spans="2:10" x14ac:dyDescent="0.2">
      <c r="B103" s="7"/>
      <c r="C103" s="7"/>
      <c r="D103" s="7"/>
      <c r="E103" s="63"/>
    </row>
    <row r="104" spans="2:10" x14ac:dyDescent="0.2">
      <c r="B104" s="7"/>
      <c r="C104" s="7"/>
      <c r="D104" s="7"/>
      <c r="E104" s="63"/>
    </row>
    <row r="105" spans="2:10" x14ac:dyDescent="0.2">
      <c r="B105" s="7"/>
      <c r="C105" s="7"/>
      <c r="D105" s="7"/>
      <c r="E105" s="63"/>
    </row>
    <row r="106" spans="2:10" x14ac:dyDescent="0.2">
      <c r="B106" s="7"/>
      <c r="C106" s="7"/>
      <c r="D106" s="7"/>
      <c r="E106" s="63"/>
    </row>
    <row r="107" spans="2:10" x14ac:dyDescent="0.2">
      <c r="E107" s="63"/>
    </row>
    <row r="108" spans="2:10" x14ac:dyDescent="0.2">
      <c r="E108" s="25"/>
    </row>
    <row r="118" spans="1:12" s="26" customFormat="1" x14ac:dyDescent="0.2">
      <c r="A118" s="7"/>
      <c r="B118" s="8"/>
      <c r="C118" s="8"/>
      <c r="D118" s="8"/>
      <c r="F118" s="7"/>
      <c r="G118" s="7"/>
      <c r="H118" s="7"/>
      <c r="I118" s="7"/>
      <c r="J118" s="7"/>
      <c r="K118" s="7"/>
      <c r="L118" s="7"/>
    </row>
    <row r="119" spans="1:12" s="26" customFormat="1" x14ac:dyDescent="0.2">
      <c r="A119" s="7"/>
      <c r="B119" s="8"/>
      <c r="C119" s="8"/>
      <c r="D119" s="8"/>
      <c r="F119" s="7"/>
      <c r="G119" s="7"/>
      <c r="H119" s="7"/>
      <c r="I119" s="7"/>
      <c r="J119" s="7"/>
      <c r="K119" s="7"/>
      <c r="L119" s="7"/>
    </row>
    <row r="120" spans="1:12" s="26" customFormat="1" x14ac:dyDescent="0.2">
      <c r="A120" s="7"/>
      <c r="B120" s="8"/>
      <c r="C120" s="8"/>
      <c r="D120" s="8"/>
      <c r="F120" s="7"/>
      <c r="G120" s="7"/>
      <c r="H120" s="7"/>
      <c r="I120" s="7"/>
      <c r="J120" s="7"/>
      <c r="K120" s="7"/>
      <c r="L120" s="7"/>
    </row>
    <row r="121" spans="1:12" s="26" customFormat="1" x14ac:dyDescent="0.2">
      <c r="A121" s="7"/>
      <c r="B121" s="8"/>
      <c r="C121" s="8"/>
      <c r="D121" s="8"/>
      <c r="F121" s="7"/>
      <c r="G121" s="7"/>
      <c r="H121" s="7"/>
      <c r="I121" s="7"/>
      <c r="J121" s="7"/>
      <c r="K121" s="7"/>
      <c r="L121" s="7"/>
    </row>
    <row r="122" spans="1:12" s="26" customFormat="1" x14ac:dyDescent="0.2">
      <c r="A122" s="7"/>
      <c r="B122" s="8"/>
      <c r="C122" s="8"/>
      <c r="D122" s="8"/>
      <c r="F122" s="7"/>
      <c r="G122" s="7"/>
      <c r="H122" s="7"/>
      <c r="I122" s="7"/>
      <c r="J122" s="7"/>
      <c r="K122" s="7"/>
      <c r="L122" s="7"/>
    </row>
    <row r="123" spans="1:12" s="26" customFormat="1" x14ac:dyDescent="0.2">
      <c r="A123" s="7"/>
      <c r="B123" s="8"/>
      <c r="C123" s="8"/>
      <c r="D123" s="8"/>
      <c r="F123" s="7"/>
      <c r="G123" s="7"/>
      <c r="H123" s="7"/>
      <c r="I123" s="7"/>
      <c r="J123" s="7"/>
      <c r="K123" s="7"/>
      <c r="L123" s="7"/>
    </row>
    <row r="124" spans="1:12" s="26" customFormat="1" x14ac:dyDescent="0.2">
      <c r="A124" s="7"/>
      <c r="B124" s="8"/>
      <c r="C124" s="8"/>
      <c r="D124" s="8"/>
      <c r="F124" s="7"/>
      <c r="G124" s="7"/>
      <c r="H124" s="7"/>
      <c r="I124" s="7"/>
      <c r="J124" s="7"/>
      <c r="K124" s="7"/>
      <c r="L124" s="7"/>
    </row>
    <row r="125" spans="1:12" s="26" customFormat="1" x14ac:dyDescent="0.2">
      <c r="A125" s="7"/>
      <c r="B125" s="8"/>
      <c r="C125" s="8"/>
      <c r="D125" s="8"/>
      <c r="F125" s="7"/>
      <c r="G125" s="7"/>
      <c r="H125" s="7"/>
      <c r="I125" s="7"/>
      <c r="J125" s="7"/>
      <c r="K125" s="7"/>
      <c r="L125" s="7"/>
    </row>
    <row r="126" spans="1:12" s="26" customFormat="1" x14ac:dyDescent="0.2">
      <c r="A126" s="7"/>
      <c r="B126" s="8"/>
      <c r="C126" s="8"/>
      <c r="D126" s="8"/>
      <c r="F126" s="7"/>
      <c r="G126" s="7"/>
      <c r="H126" s="7"/>
      <c r="I126" s="7"/>
      <c r="J126" s="7"/>
      <c r="K126" s="7"/>
      <c r="L126" s="7"/>
    </row>
    <row r="127" spans="1:12" s="26" customFormat="1" x14ac:dyDescent="0.2">
      <c r="A127" s="7"/>
      <c r="B127" s="8"/>
      <c r="C127" s="8"/>
      <c r="D127" s="8"/>
      <c r="F127" s="7"/>
      <c r="G127" s="7"/>
      <c r="H127" s="7"/>
      <c r="I127" s="7"/>
      <c r="J127" s="7"/>
      <c r="K127" s="7"/>
      <c r="L127" s="7"/>
    </row>
    <row r="128" spans="1:12" s="26" customFormat="1" x14ac:dyDescent="0.2">
      <c r="A128" s="7"/>
      <c r="B128" s="8"/>
      <c r="C128" s="8"/>
      <c r="D128" s="8"/>
      <c r="F128" s="7"/>
      <c r="G128" s="7"/>
      <c r="H128" s="7"/>
      <c r="I128" s="7"/>
      <c r="J128" s="7"/>
      <c r="K128" s="7"/>
      <c r="L128" s="7"/>
    </row>
    <row r="129" spans="1:12" s="26" customFormat="1" x14ac:dyDescent="0.2">
      <c r="A129" s="7"/>
      <c r="B129" s="8"/>
      <c r="C129" s="8"/>
      <c r="D129" s="8"/>
      <c r="F129" s="7"/>
      <c r="G129" s="7"/>
      <c r="H129" s="7"/>
      <c r="I129" s="7"/>
      <c r="J129" s="7"/>
      <c r="K129" s="7"/>
      <c r="L129" s="7"/>
    </row>
    <row r="130" spans="1:12" s="26" customFormat="1" x14ac:dyDescent="0.2">
      <c r="A130" s="7"/>
      <c r="B130" s="8"/>
      <c r="C130" s="8"/>
      <c r="D130" s="8"/>
      <c r="F130" s="7"/>
      <c r="G130" s="7"/>
      <c r="H130" s="7"/>
      <c r="I130" s="7"/>
      <c r="J130" s="7"/>
      <c r="K130" s="7"/>
      <c r="L130" s="7"/>
    </row>
    <row r="131" spans="1:12" s="26" customFormat="1" x14ac:dyDescent="0.2">
      <c r="A131" s="7"/>
      <c r="B131" s="8"/>
      <c r="C131" s="8"/>
      <c r="D131" s="8"/>
      <c r="F131" s="7"/>
      <c r="G131" s="7"/>
      <c r="H131" s="7"/>
      <c r="I131" s="7"/>
      <c r="J131" s="7"/>
      <c r="K131" s="7"/>
      <c r="L131" s="7"/>
    </row>
    <row r="132" spans="1:12" s="26" customFormat="1" x14ac:dyDescent="0.2">
      <c r="A132" s="7"/>
      <c r="B132" s="8"/>
      <c r="C132" s="8"/>
      <c r="D132" s="8"/>
      <c r="F132" s="7"/>
      <c r="G132" s="7"/>
      <c r="H132" s="7"/>
      <c r="I132" s="7"/>
      <c r="J132" s="7"/>
      <c r="K132" s="7"/>
      <c r="L132" s="7"/>
    </row>
    <row r="133" spans="1:12" s="26" customFormat="1" x14ac:dyDescent="0.2">
      <c r="A133" s="7"/>
      <c r="B133" s="8"/>
      <c r="C133" s="8"/>
      <c r="D133" s="8"/>
      <c r="F133" s="7"/>
      <c r="G133" s="7"/>
      <c r="H133" s="7"/>
      <c r="I133" s="7"/>
      <c r="J133" s="7"/>
      <c r="K133" s="7"/>
      <c r="L133" s="7"/>
    </row>
    <row r="134" spans="1:12" s="26" customFormat="1" x14ac:dyDescent="0.2">
      <c r="A134" s="7"/>
      <c r="B134" s="8"/>
      <c r="C134" s="8"/>
      <c r="D134" s="8"/>
      <c r="F134" s="7"/>
      <c r="G134" s="7"/>
      <c r="H134" s="7"/>
      <c r="I134" s="7"/>
      <c r="J134" s="7"/>
      <c r="K134" s="7"/>
      <c r="L134" s="7"/>
    </row>
    <row r="135" spans="1:12" s="26" customFormat="1" x14ac:dyDescent="0.2">
      <c r="A135" s="7"/>
      <c r="B135" s="8"/>
      <c r="C135" s="8"/>
      <c r="D135" s="8"/>
      <c r="F135" s="7"/>
      <c r="G135" s="7"/>
      <c r="H135" s="7"/>
      <c r="I135" s="7"/>
      <c r="J135" s="7"/>
      <c r="K135" s="7"/>
      <c r="L135" s="7"/>
    </row>
    <row r="136" spans="1:12" s="26" customFormat="1" x14ac:dyDescent="0.2">
      <c r="A136" s="7"/>
      <c r="B136" s="8"/>
      <c r="C136" s="8"/>
      <c r="D136" s="8"/>
      <c r="F136" s="7"/>
      <c r="G136" s="7"/>
      <c r="H136" s="7"/>
      <c r="I136" s="7"/>
      <c r="J136" s="7"/>
      <c r="K136" s="7"/>
      <c r="L136" s="7"/>
    </row>
    <row r="137" spans="1:12" s="26" customFormat="1" x14ac:dyDescent="0.2">
      <c r="A137" s="7"/>
      <c r="B137" s="8"/>
      <c r="C137" s="8"/>
      <c r="D137" s="8"/>
      <c r="F137" s="7"/>
      <c r="G137" s="7"/>
      <c r="H137" s="7"/>
      <c r="I137" s="7"/>
      <c r="J137" s="7"/>
      <c r="K137" s="7"/>
      <c r="L137" s="7"/>
    </row>
    <row r="138" spans="1:12" s="26" customFormat="1" x14ac:dyDescent="0.2">
      <c r="A138" s="7"/>
      <c r="B138" s="8"/>
      <c r="C138" s="8"/>
      <c r="D138" s="8"/>
      <c r="F138" s="7"/>
      <c r="G138" s="7"/>
      <c r="H138" s="7"/>
      <c r="I138" s="7"/>
      <c r="J138" s="7"/>
      <c r="K138" s="7"/>
      <c r="L138" s="7"/>
    </row>
    <row r="139" spans="1:12" s="26" customFormat="1" x14ac:dyDescent="0.2">
      <c r="A139" s="7"/>
      <c r="B139" s="8"/>
      <c r="C139" s="8"/>
      <c r="D139" s="8"/>
      <c r="F139" s="7"/>
      <c r="G139" s="7"/>
      <c r="H139" s="7"/>
      <c r="I139" s="7"/>
      <c r="J139" s="7"/>
      <c r="K139" s="7"/>
      <c r="L139" s="7"/>
    </row>
    <row r="140" spans="1:12" s="26" customFormat="1" x14ac:dyDescent="0.2">
      <c r="A140" s="7"/>
      <c r="B140" s="8"/>
      <c r="C140" s="8"/>
      <c r="D140" s="8"/>
      <c r="F140" s="7"/>
      <c r="G140" s="7"/>
      <c r="H140" s="7"/>
      <c r="I140" s="7"/>
      <c r="J140" s="7"/>
      <c r="K140" s="7"/>
      <c r="L140" s="7"/>
    </row>
    <row r="141" spans="1:12" s="26" customFormat="1" x14ac:dyDescent="0.2">
      <c r="A141" s="7"/>
      <c r="B141" s="8"/>
      <c r="C141" s="8"/>
      <c r="D141" s="8"/>
      <c r="F141" s="7"/>
      <c r="G141" s="7"/>
      <c r="H141" s="7"/>
      <c r="I141" s="7"/>
      <c r="J141" s="7"/>
      <c r="K141" s="7"/>
      <c r="L141" s="7"/>
    </row>
    <row r="142" spans="1:12" s="26" customFormat="1" x14ac:dyDescent="0.2">
      <c r="A142" s="7"/>
      <c r="B142" s="8"/>
      <c r="C142" s="8"/>
      <c r="D142" s="8"/>
      <c r="F142" s="7"/>
      <c r="G142" s="7"/>
      <c r="H142" s="7"/>
      <c r="I142" s="7"/>
      <c r="J142" s="7"/>
      <c r="K142" s="7"/>
      <c r="L142" s="7"/>
    </row>
    <row r="143" spans="1:12" s="26" customFormat="1" x14ac:dyDescent="0.2">
      <c r="A143" s="7"/>
      <c r="B143" s="8"/>
      <c r="C143" s="8"/>
      <c r="D143" s="8"/>
      <c r="F143" s="7"/>
      <c r="G143" s="7"/>
      <c r="H143" s="7"/>
      <c r="I143" s="7"/>
      <c r="J143" s="7"/>
      <c r="K143" s="7"/>
      <c r="L143" s="7"/>
    </row>
    <row r="144" spans="1:12" s="26" customFormat="1" x14ac:dyDescent="0.2">
      <c r="A144" s="7"/>
      <c r="B144" s="8"/>
      <c r="C144" s="8"/>
      <c r="D144" s="8"/>
      <c r="F144" s="7"/>
      <c r="G144" s="7"/>
      <c r="H144" s="7"/>
      <c r="I144" s="7"/>
      <c r="J144" s="7"/>
      <c r="K144" s="7"/>
      <c r="L144" s="7"/>
    </row>
    <row r="145" spans="1:12" s="26" customFormat="1" x14ac:dyDescent="0.2">
      <c r="A145" s="7"/>
      <c r="B145" s="8"/>
      <c r="C145" s="8"/>
      <c r="D145" s="8"/>
      <c r="F145" s="7"/>
      <c r="G145" s="7"/>
      <c r="H145" s="7"/>
      <c r="I145" s="7"/>
      <c r="J145" s="7"/>
      <c r="K145" s="7"/>
      <c r="L145" s="7"/>
    </row>
    <row r="146" spans="1:12" s="26" customFormat="1" x14ac:dyDescent="0.2">
      <c r="A146" s="7"/>
      <c r="B146" s="8"/>
      <c r="C146" s="8"/>
      <c r="D146" s="8"/>
      <c r="F146" s="7"/>
      <c r="G146" s="7"/>
      <c r="H146" s="7"/>
      <c r="I146" s="7"/>
      <c r="J146" s="7"/>
      <c r="K146" s="7"/>
      <c r="L146" s="7"/>
    </row>
    <row r="147" spans="1:12" s="26" customFormat="1" x14ac:dyDescent="0.2">
      <c r="A147" s="7"/>
      <c r="B147" s="8"/>
      <c r="C147" s="8"/>
      <c r="D147" s="8"/>
      <c r="F147" s="7"/>
      <c r="G147" s="7"/>
      <c r="H147" s="7"/>
      <c r="I147" s="7"/>
      <c r="J147" s="7"/>
      <c r="K147" s="7"/>
      <c r="L147" s="7"/>
    </row>
    <row r="148" spans="1:12" s="26" customFormat="1" x14ac:dyDescent="0.2">
      <c r="A148" s="7"/>
      <c r="B148" s="8"/>
      <c r="C148" s="8"/>
      <c r="D148" s="8"/>
      <c r="F148" s="7"/>
      <c r="G148" s="7"/>
      <c r="H148" s="7"/>
      <c r="I148" s="7"/>
      <c r="J148" s="7"/>
      <c r="K148" s="7"/>
      <c r="L148" s="7"/>
    </row>
    <row r="149" spans="1:12" s="26" customFormat="1" x14ac:dyDescent="0.2">
      <c r="A149" s="7"/>
      <c r="B149" s="8"/>
      <c r="C149" s="8"/>
      <c r="D149" s="8"/>
      <c r="F149" s="7"/>
      <c r="G149" s="7"/>
      <c r="H149" s="7"/>
      <c r="I149" s="7"/>
      <c r="J149" s="7"/>
      <c r="K149" s="7"/>
      <c r="L149" s="7"/>
    </row>
    <row r="150" spans="1:12" s="26" customFormat="1" x14ac:dyDescent="0.2">
      <c r="A150" s="7"/>
      <c r="B150" s="8"/>
      <c r="C150" s="8"/>
      <c r="D150" s="8"/>
      <c r="F150" s="7"/>
      <c r="G150" s="7"/>
      <c r="H150" s="7"/>
      <c r="I150" s="7"/>
      <c r="J150" s="7"/>
      <c r="K150" s="7"/>
      <c r="L150" s="7"/>
    </row>
    <row r="151" spans="1:12" s="26" customFormat="1" x14ac:dyDescent="0.2">
      <c r="A151" s="7"/>
      <c r="B151" s="8"/>
      <c r="C151" s="8"/>
      <c r="D151" s="8"/>
      <c r="F151" s="7"/>
      <c r="G151" s="7"/>
      <c r="H151" s="7"/>
      <c r="I151" s="7"/>
      <c r="J151" s="7"/>
      <c r="K151" s="7"/>
      <c r="L151" s="7"/>
    </row>
    <row r="152" spans="1:12" s="26" customFormat="1" x14ac:dyDescent="0.2">
      <c r="A152" s="7"/>
      <c r="B152" s="8"/>
      <c r="C152" s="8"/>
      <c r="D152" s="8"/>
      <c r="F152" s="7"/>
      <c r="G152" s="7"/>
      <c r="H152" s="7"/>
      <c r="I152" s="7"/>
      <c r="J152" s="7"/>
      <c r="K152" s="7"/>
      <c r="L152" s="7"/>
    </row>
    <row r="153" spans="1:12" s="26" customFormat="1" x14ac:dyDescent="0.2">
      <c r="A153" s="7"/>
      <c r="B153" s="8"/>
      <c r="C153" s="8"/>
      <c r="D153" s="8"/>
      <c r="F153" s="7"/>
      <c r="G153" s="7"/>
      <c r="H153" s="7"/>
      <c r="I153" s="7"/>
      <c r="J153" s="7"/>
      <c r="K153" s="7"/>
      <c r="L153" s="7"/>
    </row>
    <row r="154" spans="1:12" s="26" customFormat="1" x14ac:dyDescent="0.2">
      <c r="A154" s="7"/>
      <c r="B154" s="8"/>
      <c r="C154" s="8"/>
      <c r="D154" s="8"/>
      <c r="F154" s="7"/>
      <c r="G154" s="7"/>
      <c r="H154" s="7"/>
      <c r="I154" s="7"/>
      <c r="J154" s="7"/>
      <c r="K154" s="7"/>
      <c r="L154" s="7"/>
    </row>
    <row r="155" spans="1:12" s="26" customFormat="1" x14ac:dyDescent="0.2">
      <c r="A155" s="7"/>
      <c r="B155" s="8"/>
      <c r="C155" s="8"/>
      <c r="D155" s="8"/>
      <c r="F155" s="7"/>
      <c r="G155" s="7"/>
      <c r="H155" s="7"/>
      <c r="I155" s="7"/>
      <c r="J155" s="7"/>
      <c r="K155" s="7"/>
      <c r="L155" s="7"/>
    </row>
    <row r="156" spans="1:12" s="26" customFormat="1" x14ac:dyDescent="0.2">
      <c r="A156" s="7"/>
      <c r="B156" s="8"/>
      <c r="C156" s="8"/>
      <c r="D156" s="8"/>
      <c r="F156" s="7"/>
      <c r="G156" s="7"/>
      <c r="H156" s="7"/>
      <c r="I156" s="7"/>
      <c r="J156" s="7"/>
      <c r="K156" s="7"/>
      <c r="L156" s="7"/>
    </row>
    <row r="157" spans="1:12" s="26" customFormat="1" x14ac:dyDescent="0.2">
      <c r="A157" s="7"/>
      <c r="B157" s="8"/>
      <c r="C157" s="8"/>
      <c r="D157" s="8"/>
      <c r="F157" s="7"/>
      <c r="G157" s="7"/>
      <c r="H157" s="7"/>
      <c r="I157" s="7"/>
      <c r="J157" s="7"/>
      <c r="K157" s="7"/>
      <c r="L157" s="7"/>
    </row>
    <row r="158" spans="1:12" s="26" customFormat="1" x14ac:dyDescent="0.2">
      <c r="A158" s="7"/>
      <c r="B158" s="8"/>
      <c r="C158" s="8"/>
      <c r="D158" s="8"/>
      <c r="F158" s="7"/>
      <c r="G158" s="7"/>
      <c r="H158" s="7"/>
      <c r="I158" s="7"/>
      <c r="J158" s="7"/>
      <c r="K158" s="7"/>
      <c r="L158" s="7"/>
    </row>
    <row r="159" spans="1:12" s="26" customFormat="1" x14ac:dyDescent="0.2">
      <c r="A159" s="7"/>
      <c r="B159" s="8"/>
      <c r="C159" s="8"/>
      <c r="D159" s="8"/>
      <c r="F159" s="7"/>
      <c r="G159" s="7"/>
      <c r="H159" s="7"/>
      <c r="I159" s="7"/>
      <c r="J159" s="7"/>
      <c r="K159" s="7"/>
      <c r="L159" s="7"/>
    </row>
    <row r="160" spans="1:12" s="26" customFormat="1" x14ac:dyDescent="0.2">
      <c r="A160" s="7"/>
      <c r="B160" s="8"/>
      <c r="C160" s="8"/>
      <c r="D160" s="8"/>
      <c r="F160" s="7"/>
      <c r="G160" s="7"/>
      <c r="H160" s="7"/>
      <c r="I160" s="7"/>
      <c r="J160" s="7"/>
      <c r="K160" s="7"/>
      <c r="L160" s="7"/>
    </row>
    <row r="161" spans="1:12" s="26" customFormat="1" x14ac:dyDescent="0.2">
      <c r="A161" s="7"/>
      <c r="B161" s="8"/>
      <c r="C161" s="8"/>
      <c r="D161" s="8"/>
      <c r="F161" s="7"/>
      <c r="G161" s="7"/>
      <c r="H161" s="7"/>
      <c r="I161" s="7"/>
      <c r="J161" s="7"/>
      <c r="K161" s="7"/>
      <c r="L161" s="7"/>
    </row>
    <row r="162" spans="1:12" s="26" customFormat="1" x14ac:dyDescent="0.2">
      <c r="A162" s="7"/>
      <c r="B162" s="8"/>
      <c r="C162" s="8"/>
      <c r="D162" s="8"/>
      <c r="F162" s="7"/>
      <c r="G162" s="7"/>
      <c r="H162" s="7"/>
      <c r="I162" s="7"/>
      <c r="J162" s="7"/>
      <c r="K162" s="7"/>
      <c r="L162" s="7"/>
    </row>
    <row r="163" spans="1:12" s="26" customFormat="1" x14ac:dyDescent="0.2">
      <c r="A163" s="7"/>
      <c r="B163" s="8"/>
      <c r="C163" s="8"/>
      <c r="D163" s="8"/>
      <c r="F163" s="7"/>
      <c r="G163" s="7"/>
      <c r="H163" s="7"/>
      <c r="I163" s="7"/>
      <c r="J163" s="7"/>
      <c r="K163" s="7"/>
      <c r="L163" s="7"/>
    </row>
    <row r="164" spans="1:12" s="26" customFormat="1" x14ac:dyDescent="0.2">
      <c r="A164" s="7"/>
      <c r="B164" s="8"/>
      <c r="C164" s="8"/>
      <c r="D164" s="8"/>
      <c r="F164" s="7"/>
      <c r="G164" s="7"/>
      <c r="H164" s="7"/>
      <c r="I164" s="7"/>
      <c r="J164" s="7"/>
      <c r="K164" s="7"/>
      <c r="L164" s="7"/>
    </row>
    <row r="165" spans="1:12" s="26" customFormat="1" x14ac:dyDescent="0.2">
      <c r="A165" s="7"/>
      <c r="B165" s="8"/>
      <c r="C165" s="8"/>
      <c r="D165" s="8"/>
      <c r="F165" s="7"/>
      <c r="G165" s="7"/>
      <c r="H165" s="7"/>
      <c r="I165" s="7"/>
      <c r="J165" s="7"/>
      <c r="K165" s="7"/>
      <c r="L165" s="7"/>
    </row>
    <row r="166" spans="1:12" s="26" customFormat="1" x14ac:dyDescent="0.2">
      <c r="A166" s="7"/>
      <c r="B166" s="8"/>
      <c r="C166" s="8"/>
      <c r="D166" s="8"/>
      <c r="F166" s="7"/>
      <c r="G166" s="7"/>
      <c r="H166" s="7"/>
      <c r="I166" s="7"/>
      <c r="J166" s="7"/>
      <c r="K166" s="7"/>
      <c r="L166" s="7"/>
    </row>
    <row r="167" spans="1:12" s="26" customFormat="1" x14ac:dyDescent="0.2">
      <c r="A167" s="7"/>
      <c r="B167" s="8"/>
      <c r="C167" s="8"/>
      <c r="D167" s="8"/>
      <c r="F167" s="7"/>
      <c r="G167" s="7"/>
      <c r="H167" s="7"/>
      <c r="I167" s="7"/>
      <c r="J167" s="7"/>
      <c r="K167" s="7"/>
      <c r="L167" s="7"/>
    </row>
    <row r="168" spans="1:12" s="26" customFormat="1" x14ac:dyDescent="0.2">
      <c r="A168" s="7"/>
      <c r="B168" s="8"/>
      <c r="C168" s="8"/>
      <c r="D168" s="8"/>
      <c r="F168" s="7"/>
      <c r="G168" s="7"/>
      <c r="H168" s="7"/>
      <c r="I168" s="7"/>
      <c r="J168" s="7"/>
      <c r="K168" s="7"/>
      <c r="L168" s="7"/>
    </row>
    <row r="169" spans="1:12" s="26" customFormat="1" x14ac:dyDescent="0.2">
      <c r="A169" s="7"/>
      <c r="B169" s="8"/>
      <c r="C169" s="8"/>
      <c r="D169" s="8"/>
      <c r="F169" s="7"/>
      <c r="G169" s="7"/>
      <c r="H169" s="7"/>
      <c r="I169" s="7"/>
      <c r="J169" s="7"/>
      <c r="K169" s="7"/>
      <c r="L169" s="7"/>
    </row>
    <row r="170" spans="1:12" s="26" customFormat="1" x14ac:dyDescent="0.2">
      <c r="A170" s="7"/>
      <c r="B170" s="8"/>
      <c r="C170" s="8"/>
      <c r="D170" s="8"/>
      <c r="F170" s="7"/>
      <c r="G170" s="7"/>
      <c r="H170" s="7"/>
      <c r="I170" s="7"/>
      <c r="J170" s="7"/>
      <c r="K170" s="7"/>
      <c r="L170" s="7"/>
    </row>
    <row r="171" spans="1:12" s="26" customFormat="1" x14ac:dyDescent="0.2">
      <c r="A171" s="7"/>
      <c r="B171" s="8"/>
      <c r="C171" s="8"/>
      <c r="D171" s="8"/>
      <c r="F171" s="7"/>
      <c r="G171" s="7"/>
      <c r="H171" s="7"/>
      <c r="I171" s="7"/>
      <c r="J171" s="7"/>
      <c r="K171" s="7"/>
      <c r="L171" s="7"/>
    </row>
    <row r="172" spans="1:12" s="26" customFormat="1" x14ac:dyDescent="0.2">
      <c r="A172" s="7"/>
      <c r="B172" s="8"/>
      <c r="C172" s="8"/>
      <c r="D172" s="8"/>
      <c r="F172" s="7"/>
      <c r="G172" s="7"/>
      <c r="H172" s="7"/>
      <c r="I172" s="7"/>
      <c r="J172" s="7"/>
      <c r="K172" s="7"/>
      <c r="L172" s="7"/>
    </row>
    <row r="173" spans="1:12" s="26" customFormat="1" x14ac:dyDescent="0.2">
      <c r="A173" s="7"/>
      <c r="B173" s="8"/>
      <c r="C173" s="8"/>
      <c r="D173" s="8"/>
      <c r="F173" s="7"/>
      <c r="G173" s="7"/>
      <c r="H173" s="7"/>
      <c r="I173" s="7"/>
      <c r="J173" s="7"/>
      <c r="K173" s="7"/>
      <c r="L173" s="7"/>
    </row>
    <row r="174" spans="1:12" s="26" customFormat="1" x14ac:dyDescent="0.2">
      <c r="A174" s="7"/>
      <c r="B174" s="8"/>
      <c r="C174" s="8"/>
      <c r="D174" s="8"/>
      <c r="F174" s="7"/>
      <c r="G174" s="7"/>
      <c r="H174" s="7"/>
      <c r="I174" s="7"/>
      <c r="J174" s="7"/>
      <c r="K174" s="7"/>
      <c r="L174" s="7"/>
    </row>
    <row r="175" spans="1:12" s="26" customFormat="1" x14ac:dyDescent="0.2">
      <c r="A175" s="7"/>
      <c r="B175" s="8"/>
      <c r="C175" s="8"/>
      <c r="D175" s="8"/>
      <c r="F175" s="7"/>
      <c r="G175" s="7"/>
      <c r="H175" s="7"/>
      <c r="I175" s="7"/>
      <c r="J175" s="7"/>
      <c r="K175" s="7"/>
      <c r="L175" s="7"/>
    </row>
    <row r="176" spans="1:12" s="26" customFormat="1" x14ac:dyDescent="0.2">
      <c r="A176" s="7"/>
      <c r="B176" s="8"/>
      <c r="C176" s="8"/>
      <c r="D176" s="8"/>
      <c r="F176" s="7"/>
      <c r="G176" s="7"/>
      <c r="H176" s="7"/>
      <c r="I176" s="7"/>
      <c r="J176" s="7"/>
      <c r="K176" s="7"/>
      <c r="L176" s="7"/>
    </row>
    <row r="177" spans="1:12" s="26" customFormat="1" x14ac:dyDescent="0.2">
      <c r="A177" s="7"/>
      <c r="B177" s="8"/>
      <c r="C177" s="8"/>
      <c r="D177" s="8"/>
      <c r="F177" s="7"/>
      <c r="G177" s="7"/>
      <c r="H177" s="7"/>
      <c r="I177" s="7"/>
      <c r="J177" s="7"/>
      <c r="K177" s="7"/>
      <c r="L177" s="7"/>
    </row>
    <row r="178" spans="1:12" s="26" customFormat="1" x14ac:dyDescent="0.2">
      <c r="A178" s="7"/>
      <c r="B178" s="8"/>
      <c r="C178" s="8"/>
      <c r="D178" s="8"/>
      <c r="F178" s="7"/>
      <c r="G178" s="7"/>
      <c r="H178" s="7"/>
      <c r="I178" s="7"/>
      <c r="J178" s="7"/>
      <c r="K178" s="7"/>
      <c r="L178" s="7"/>
    </row>
    <row r="179" spans="1:12" s="26" customFormat="1" x14ac:dyDescent="0.2">
      <c r="A179" s="7"/>
      <c r="B179" s="8"/>
      <c r="C179" s="8"/>
      <c r="D179" s="8"/>
      <c r="F179" s="7"/>
      <c r="G179" s="7"/>
      <c r="H179" s="7"/>
      <c r="I179" s="7"/>
      <c r="J179" s="7"/>
      <c r="K179" s="7"/>
      <c r="L179" s="7"/>
    </row>
    <row r="180" spans="1:12" s="26" customFormat="1" x14ac:dyDescent="0.2">
      <c r="A180" s="7"/>
      <c r="B180" s="8"/>
      <c r="C180" s="8"/>
      <c r="D180" s="8"/>
      <c r="F180" s="7"/>
      <c r="G180" s="7"/>
      <c r="H180" s="7"/>
      <c r="I180" s="7"/>
      <c r="J180" s="7"/>
      <c r="K180" s="7"/>
      <c r="L180" s="7"/>
    </row>
    <row r="181" spans="1:12" s="26" customFormat="1" x14ac:dyDescent="0.2">
      <c r="A181" s="7"/>
      <c r="B181" s="8"/>
      <c r="C181" s="8"/>
      <c r="D181" s="8"/>
      <c r="F181" s="7"/>
      <c r="G181" s="7"/>
      <c r="H181" s="7"/>
      <c r="I181" s="7"/>
      <c r="J181" s="7"/>
      <c r="K181" s="7"/>
      <c r="L181" s="7"/>
    </row>
    <row r="182" spans="1:12" s="26" customFormat="1" x14ac:dyDescent="0.2">
      <c r="A182" s="7"/>
      <c r="B182" s="8"/>
      <c r="C182" s="8"/>
      <c r="D182" s="8"/>
      <c r="F182" s="7"/>
      <c r="G182" s="7"/>
      <c r="H182" s="7"/>
      <c r="I182" s="7"/>
      <c r="J182" s="7"/>
      <c r="K182" s="7"/>
      <c r="L182" s="7"/>
    </row>
    <row r="183" spans="1:12" s="26" customFormat="1" x14ac:dyDescent="0.2">
      <c r="A183" s="7"/>
      <c r="B183" s="8"/>
      <c r="C183" s="8"/>
      <c r="D183" s="8"/>
      <c r="F183" s="7"/>
      <c r="G183" s="7"/>
      <c r="H183" s="7"/>
      <c r="I183" s="7"/>
      <c r="J183" s="7"/>
      <c r="K183" s="7"/>
      <c r="L183" s="7"/>
    </row>
    <row r="184" spans="1:12" s="26" customFormat="1" x14ac:dyDescent="0.2">
      <c r="A184" s="7"/>
      <c r="B184" s="8"/>
      <c r="C184" s="8"/>
      <c r="D184" s="8"/>
      <c r="F184" s="7"/>
      <c r="G184" s="7"/>
      <c r="H184" s="7"/>
      <c r="I184" s="7"/>
      <c r="J184" s="7"/>
      <c r="K184" s="7"/>
      <c r="L184" s="7"/>
    </row>
    <row r="185" spans="1:12" s="26" customFormat="1" x14ac:dyDescent="0.2">
      <c r="A185" s="7"/>
      <c r="B185" s="8"/>
      <c r="C185" s="8"/>
      <c r="D185" s="8"/>
      <c r="F185" s="7"/>
      <c r="G185" s="7"/>
      <c r="H185" s="7"/>
      <c r="I185" s="7"/>
      <c r="J185" s="7"/>
      <c r="K185" s="7"/>
      <c r="L185" s="7"/>
    </row>
    <row r="186" spans="1:12" s="26" customFormat="1" x14ac:dyDescent="0.2">
      <c r="A186" s="7"/>
      <c r="B186" s="8"/>
      <c r="C186" s="8"/>
      <c r="D186" s="8"/>
      <c r="F186" s="7"/>
      <c r="G186" s="7"/>
      <c r="H186" s="7"/>
      <c r="I186" s="7"/>
      <c r="J186" s="7"/>
      <c r="K186" s="7"/>
      <c r="L186" s="7"/>
    </row>
    <row r="187" spans="1:12" s="26" customFormat="1" x14ac:dyDescent="0.2">
      <c r="A187" s="7"/>
      <c r="B187" s="8"/>
      <c r="C187" s="8"/>
      <c r="D187" s="8"/>
      <c r="F187" s="7"/>
      <c r="G187" s="7"/>
      <c r="H187" s="7"/>
      <c r="I187" s="7"/>
      <c r="J187" s="7"/>
      <c r="K187" s="7"/>
      <c r="L187" s="7"/>
    </row>
    <row r="188" spans="1:12" s="26" customFormat="1" x14ac:dyDescent="0.2">
      <c r="A188" s="7"/>
      <c r="B188" s="8"/>
      <c r="C188" s="8"/>
      <c r="D188" s="8"/>
      <c r="F188" s="7"/>
      <c r="G188" s="7"/>
      <c r="H188" s="7"/>
      <c r="I188" s="7"/>
      <c r="J188" s="7"/>
      <c r="K188" s="7"/>
      <c r="L188" s="7"/>
    </row>
    <row r="189" spans="1:12" s="26" customFormat="1" x14ac:dyDescent="0.2">
      <c r="A189" s="7"/>
      <c r="B189" s="8"/>
      <c r="C189" s="8"/>
      <c r="D189" s="8"/>
      <c r="F189" s="7"/>
      <c r="G189" s="7"/>
      <c r="H189" s="7"/>
      <c r="I189" s="7"/>
      <c r="J189" s="7"/>
      <c r="K189" s="7"/>
      <c r="L189" s="7"/>
    </row>
    <row r="190" spans="1:12" s="26" customFormat="1" x14ac:dyDescent="0.2">
      <c r="A190" s="7"/>
      <c r="B190" s="8"/>
      <c r="C190" s="8"/>
      <c r="D190" s="8"/>
      <c r="F190" s="7"/>
      <c r="G190" s="7"/>
      <c r="H190" s="7"/>
      <c r="I190" s="7"/>
      <c r="J190" s="7"/>
      <c r="K190" s="7"/>
      <c r="L190" s="7"/>
    </row>
    <row r="191" spans="1:12" s="26" customFormat="1" x14ac:dyDescent="0.2">
      <c r="A191" s="7"/>
      <c r="B191" s="8"/>
      <c r="C191" s="8"/>
      <c r="D191" s="8"/>
      <c r="F191" s="7"/>
      <c r="G191" s="7"/>
      <c r="H191" s="7"/>
      <c r="I191" s="7"/>
      <c r="J191" s="7"/>
      <c r="K191" s="7"/>
      <c r="L191" s="7"/>
    </row>
    <row r="192" spans="1:12" s="26" customFormat="1" x14ac:dyDescent="0.2">
      <c r="A192" s="7"/>
      <c r="B192" s="8"/>
      <c r="C192" s="8"/>
      <c r="D192" s="8"/>
      <c r="F192" s="7"/>
      <c r="G192" s="7"/>
      <c r="H192" s="7"/>
      <c r="I192" s="7"/>
      <c r="J192" s="7"/>
      <c r="K192" s="7"/>
      <c r="L192" s="7"/>
    </row>
    <row r="193" spans="1:12" s="26" customFormat="1" x14ac:dyDescent="0.2">
      <c r="A193" s="7"/>
      <c r="B193" s="8"/>
      <c r="C193" s="8"/>
      <c r="D193" s="8"/>
      <c r="F193" s="7"/>
      <c r="G193" s="7"/>
      <c r="H193" s="7"/>
      <c r="I193" s="7"/>
      <c r="J193" s="7"/>
      <c r="K193" s="7"/>
      <c r="L193" s="7"/>
    </row>
    <row r="194" spans="1:12" s="26" customFormat="1" x14ac:dyDescent="0.2">
      <c r="A194" s="7"/>
      <c r="B194" s="8"/>
      <c r="C194" s="8"/>
      <c r="D194" s="8"/>
      <c r="F194" s="7"/>
      <c r="G194" s="7"/>
      <c r="H194" s="7"/>
      <c r="I194" s="7"/>
      <c r="J194" s="7"/>
      <c r="K194" s="7"/>
      <c r="L194" s="7"/>
    </row>
    <row r="195" spans="1:12" s="26" customFormat="1" x14ac:dyDescent="0.2">
      <c r="A195" s="7"/>
      <c r="B195" s="8"/>
      <c r="C195" s="8"/>
      <c r="D195" s="8"/>
      <c r="F195" s="7"/>
      <c r="G195" s="7"/>
      <c r="H195" s="7"/>
      <c r="I195" s="7"/>
      <c r="J195" s="7"/>
      <c r="K195" s="7"/>
      <c r="L195" s="7"/>
    </row>
    <row r="196" spans="1:12" s="26" customFormat="1" x14ac:dyDescent="0.2">
      <c r="A196" s="7"/>
      <c r="B196" s="8"/>
      <c r="C196" s="8"/>
      <c r="D196" s="8"/>
      <c r="F196" s="7"/>
      <c r="G196" s="7"/>
      <c r="H196" s="7"/>
      <c r="I196" s="7"/>
      <c r="J196" s="7"/>
      <c r="K196" s="7"/>
      <c r="L196" s="7"/>
    </row>
    <row r="197" spans="1:12" s="26" customFormat="1" x14ac:dyDescent="0.2">
      <c r="A197" s="7"/>
      <c r="B197" s="8"/>
      <c r="C197" s="8"/>
      <c r="D197" s="8"/>
      <c r="F197" s="7"/>
      <c r="G197" s="7"/>
      <c r="H197" s="7"/>
      <c r="I197" s="7"/>
      <c r="J197" s="7"/>
      <c r="K197" s="7"/>
      <c r="L197" s="7"/>
    </row>
    <row r="198" spans="1:12" s="26" customFormat="1" x14ac:dyDescent="0.2">
      <c r="A198" s="7"/>
      <c r="B198" s="8"/>
      <c r="C198" s="8"/>
      <c r="D198" s="8"/>
      <c r="F198" s="7"/>
      <c r="G198" s="7"/>
      <c r="H198" s="7"/>
      <c r="I198" s="7"/>
      <c r="J198" s="7"/>
      <c r="K198" s="7"/>
      <c r="L198" s="7"/>
    </row>
    <row r="199" spans="1:12" s="26" customFormat="1" x14ac:dyDescent="0.2">
      <c r="A199" s="7"/>
      <c r="B199" s="8"/>
      <c r="C199" s="8"/>
      <c r="D199" s="8"/>
      <c r="F199" s="7"/>
      <c r="G199" s="7"/>
      <c r="H199" s="7"/>
      <c r="I199" s="7"/>
      <c r="J199" s="7"/>
      <c r="K199" s="7"/>
      <c r="L199" s="7"/>
    </row>
    <row r="200" spans="1:12" s="26" customFormat="1" x14ac:dyDescent="0.2">
      <c r="A200" s="7"/>
      <c r="B200" s="8"/>
      <c r="C200" s="8"/>
      <c r="D200" s="8"/>
      <c r="F200" s="7"/>
      <c r="G200" s="7"/>
      <c r="H200" s="7"/>
      <c r="I200" s="7"/>
      <c r="J200" s="7"/>
      <c r="K200" s="7"/>
      <c r="L200" s="7"/>
    </row>
    <row r="201" spans="1:12" s="26" customFormat="1" x14ac:dyDescent="0.2">
      <c r="A201" s="7"/>
      <c r="B201" s="8"/>
      <c r="C201" s="8"/>
      <c r="D201" s="8"/>
      <c r="F201" s="7"/>
      <c r="G201" s="7"/>
      <c r="H201" s="7"/>
      <c r="I201" s="7"/>
      <c r="J201" s="7"/>
      <c r="K201" s="7"/>
      <c r="L201" s="7"/>
    </row>
    <row r="202" spans="1:12" s="26" customFormat="1" x14ac:dyDescent="0.2">
      <c r="A202" s="7"/>
      <c r="B202" s="8"/>
      <c r="C202" s="8"/>
      <c r="D202" s="8"/>
      <c r="F202" s="7"/>
      <c r="G202" s="7"/>
      <c r="H202" s="7"/>
      <c r="I202" s="7"/>
      <c r="J202" s="7"/>
      <c r="K202" s="7"/>
      <c r="L202" s="7"/>
    </row>
    <row r="203" spans="1:12" s="26" customFormat="1" x14ac:dyDescent="0.2">
      <c r="A203" s="7"/>
      <c r="B203" s="8"/>
      <c r="C203" s="8"/>
      <c r="D203" s="8"/>
      <c r="F203" s="7"/>
      <c r="G203" s="7"/>
      <c r="H203" s="7"/>
      <c r="I203" s="7"/>
      <c r="J203" s="7"/>
      <c r="K203" s="7"/>
      <c r="L203" s="7"/>
    </row>
    <row r="204" spans="1:12" s="26" customFormat="1" x14ac:dyDescent="0.2">
      <c r="A204" s="7"/>
      <c r="B204" s="8"/>
      <c r="C204" s="8"/>
      <c r="D204" s="8"/>
      <c r="F204" s="7"/>
      <c r="G204" s="7"/>
      <c r="H204" s="7"/>
      <c r="I204" s="7"/>
      <c r="J204" s="7"/>
      <c r="K204" s="7"/>
      <c r="L204" s="7"/>
    </row>
    <row r="205" spans="1:12" s="26" customFormat="1" x14ac:dyDescent="0.2">
      <c r="A205" s="7"/>
      <c r="B205" s="8"/>
      <c r="C205" s="8"/>
      <c r="D205" s="8"/>
      <c r="F205" s="7"/>
      <c r="G205" s="7"/>
      <c r="H205" s="7"/>
      <c r="I205" s="7"/>
      <c r="J205" s="7"/>
      <c r="K205" s="7"/>
      <c r="L205" s="7"/>
    </row>
    <row r="206" spans="1:12" s="26" customFormat="1" x14ac:dyDescent="0.2">
      <c r="A206" s="7"/>
      <c r="B206" s="8"/>
      <c r="C206" s="8"/>
      <c r="D206" s="8"/>
      <c r="F206" s="7"/>
      <c r="G206" s="7"/>
      <c r="H206" s="7"/>
      <c r="I206" s="7"/>
      <c r="J206" s="7"/>
      <c r="K206" s="7"/>
      <c r="L206" s="7"/>
    </row>
    <row r="207" spans="1:12" s="26" customFormat="1" x14ac:dyDescent="0.2">
      <c r="A207" s="7"/>
      <c r="B207" s="8"/>
      <c r="C207" s="8"/>
      <c r="D207" s="8"/>
      <c r="F207" s="7"/>
      <c r="G207" s="7"/>
      <c r="H207" s="7"/>
      <c r="I207" s="7"/>
      <c r="J207" s="7"/>
      <c r="K207" s="7"/>
      <c r="L207" s="7"/>
    </row>
    <row r="208" spans="1:12" s="26" customFormat="1" x14ac:dyDescent="0.2">
      <c r="A208" s="7"/>
      <c r="B208" s="8"/>
      <c r="C208" s="8"/>
      <c r="D208" s="8"/>
      <c r="F208" s="7"/>
      <c r="G208" s="7"/>
      <c r="H208" s="7"/>
      <c r="I208" s="7"/>
      <c r="J208" s="7"/>
      <c r="K208" s="7"/>
      <c r="L208" s="7"/>
    </row>
    <row r="209" spans="1:12" s="26" customFormat="1" x14ac:dyDescent="0.2">
      <c r="A209" s="7"/>
      <c r="B209" s="8"/>
      <c r="C209" s="8"/>
      <c r="D209" s="8"/>
      <c r="F209" s="7"/>
      <c r="G209" s="7"/>
      <c r="H209" s="7"/>
      <c r="I209" s="7"/>
      <c r="J209" s="7"/>
      <c r="K209" s="7"/>
      <c r="L209" s="7"/>
    </row>
    <row r="210" spans="1:12" s="26" customFormat="1" x14ac:dyDescent="0.2">
      <c r="A210" s="7"/>
      <c r="B210" s="8"/>
      <c r="C210" s="8"/>
      <c r="D210" s="8"/>
      <c r="F210" s="7"/>
      <c r="G210" s="7"/>
      <c r="H210" s="7"/>
      <c r="I210" s="7"/>
      <c r="J210" s="7"/>
      <c r="K210" s="7"/>
      <c r="L210" s="7"/>
    </row>
    <row r="211" spans="1:12" s="26" customFormat="1" x14ac:dyDescent="0.2">
      <c r="A211" s="7"/>
      <c r="B211" s="8"/>
      <c r="C211" s="8"/>
      <c r="D211" s="8"/>
      <c r="F211" s="7"/>
      <c r="G211" s="7"/>
      <c r="H211" s="7"/>
      <c r="I211" s="7"/>
      <c r="J211" s="7"/>
      <c r="K211" s="7"/>
      <c r="L211" s="7"/>
    </row>
    <row r="212" spans="1:12" s="26" customFormat="1" x14ac:dyDescent="0.2">
      <c r="A212" s="7"/>
      <c r="B212" s="8"/>
      <c r="C212" s="8"/>
      <c r="D212" s="8"/>
      <c r="F212" s="7"/>
      <c r="G212" s="7"/>
      <c r="H212" s="7"/>
      <c r="I212" s="7"/>
      <c r="J212" s="7"/>
      <c r="K212" s="7"/>
      <c r="L212" s="7"/>
    </row>
    <row r="213" spans="1:12" s="26" customFormat="1" x14ac:dyDescent="0.2">
      <c r="A213" s="7"/>
      <c r="B213" s="8"/>
      <c r="C213" s="8"/>
      <c r="D213" s="8"/>
      <c r="F213" s="7"/>
      <c r="G213" s="7"/>
      <c r="H213" s="7"/>
      <c r="I213" s="7"/>
      <c r="J213" s="7"/>
      <c r="K213" s="7"/>
      <c r="L213" s="7"/>
    </row>
    <row r="214" spans="1:12" s="26" customFormat="1" x14ac:dyDescent="0.2">
      <c r="A214" s="7"/>
      <c r="B214" s="8"/>
      <c r="C214" s="8"/>
      <c r="D214" s="8"/>
      <c r="F214" s="7"/>
      <c r="G214" s="7"/>
      <c r="H214" s="7"/>
      <c r="I214" s="7"/>
      <c r="J214" s="7"/>
      <c r="K214" s="7"/>
      <c r="L214" s="7"/>
    </row>
    <row r="215" spans="1:12" s="26" customFormat="1" x14ac:dyDescent="0.2">
      <c r="A215" s="7"/>
      <c r="B215" s="8"/>
      <c r="C215" s="8"/>
      <c r="D215" s="8"/>
      <c r="F215" s="7"/>
      <c r="G215" s="7"/>
      <c r="H215" s="7"/>
      <c r="I215" s="7"/>
      <c r="J215" s="7"/>
      <c r="K215" s="7"/>
      <c r="L215" s="7"/>
    </row>
    <row r="216" spans="1:12" s="26" customFormat="1" x14ac:dyDescent="0.2">
      <c r="A216" s="7"/>
      <c r="B216" s="8"/>
      <c r="C216" s="8"/>
      <c r="D216" s="8"/>
      <c r="F216" s="7"/>
      <c r="G216" s="7"/>
      <c r="H216" s="7"/>
      <c r="I216" s="7"/>
      <c r="J216" s="7"/>
      <c r="K216" s="7"/>
      <c r="L216" s="7"/>
    </row>
    <row r="217" spans="1:12" s="26" customFormat="1" x14ac:dyDescent="0.2">
      <c r="A217" s="7"/>
      <c r="B217" s="8"/>
      <c r="C217" s="8"/>
      <c r="D217" s="8"/>
      <c r="F217" s="7"/>
      <c r="G217" s="7"/>
      <c r="H217" s="7"/>
      <c r="I217" s="7"/>
      <c r="J217" s="7"/>
      <c r="K217" s="7"/>
      <c r="L217" s="7"/>
    </row>
    <row r="218" spans="1:12" s="26" customFormat="1" x14ac:dyDescent="0.2">
      <c r="A218" s="7"/>
      <c r="B218" s="8"/>
      <c r="C218" s="8"/>
      <c r="D218" s="8"/>
      <c r="F218" s="7"/>
      <c r="G218" s="7"/>
      <c r="H218" s="7"/>
      <c r="I218" s="7"/>
      <c r="J218" s="7"/>
      <c r="K218" s="7"/>
      <c r="L218" s="7"/>
    </row>
    <row r="219" spans="1:12" s="26" customFormat="1" x14ac:dyDescent="0.2">
      <c r="A219" s="7"/>
      <c r="B219" s="8"/>
      <c r="C219" s="8"/>
      <c r="D219" s="8"/>
      <c r="F219" s="7"/>
      <c r="G219" s="7"/>
      <c r="H219" s="7"/>
      <c r="I219" s="7"/>
      <c r="J219" s="7"/>
      <c r="K219" s="7"/>
      <c r="L219" s="7"/>
    </row>
    <row r="220" spans="1:12" s="26" customFormat="1" x14ac:dyDescent="0.2">
      <c r="A220" s="7"/>
      <c r="B220" s="8"/>
      <c r="C220" s="8"/>
      <c r="D220" s="8"/>
      <c r="F220" s="7"/>
      <c r="G220" s="7"/>
      <c r="H220" s="7"/>
      <c r="I220" s="7"/>
      <c r="J220" s="7"/>
      <c r="K220" s="7"/>
      <c r="L220" s="7"/>
    </row>
    <row r="221" spans="1:12" s="26" customFormat="1" x14ac:dyDescent="0.2">
      <c r="A221" s="7"/>
      <c r="B221" s="8"/>
      <c r="C221" s="8"/>
      <c r="D221" s="8"/>
      <c r="F221" s="7"/>
      <c r="G221" s="7"/>
      <c r="H221" s="7"/>
      <c r="I221" s="7"/>
      <c r="J221" s="7"/>
      <c r="K221" s="7"/>
      <c r="L221" s="7"/>
    </row>
    <row r="222" spans="1:12" s="26" customFormat="1" x14ac:dyDescent="0.2">
      <c r="A222" s="7"/>
      <c r="B222" s="8"/>
      <c r="C222" s="8"/>
      <c r="D222" s="8"/>
      <c r="F222" s="7"/>
      <c r="G222" s="7"/>
      <c r="H222" s="7"/>
      <c r="I222" s="7"/>
      <c r="J222" s="7"/>
      <c r="K222" s="7"/>
      <c r="L222" s="7"/>
    </row>
    <row r="223" spans="1:12" s="26" customFormat="1" x14ac:dyDescent="0.2">
      <c r="A223" s="7"/>
      <c r="B223" s="8"/>
      <c r="C223" s="8"/>
      <c r="D223" s="8"/>
      <c r="F223" s="7"/>
      <c r="G223" s="7"/>
      <c r="H223" s="7"/>
      <c r="I223" s="7"/>
      <c r="J223" s="7"/>
      <c r="K223" s="7"/>
      <c r="L223" s="7"/>
    </row>
    <row r="224" spans="1:12" s="26" customFormat="1" x14ac:dyDescent="0.2">
      <c r="A224" s="7"/>
      <c r="B224" s="8"/>
      <c r="C224" s="8"/>
      <c r="D224" s="8"/>
      <c r="F224" s="7"/>
      <c r="G224" s="7"/>
      <c r="H224" s="7"/>
      <c r="I224" s="7"/>
      <c r="J224" s="7"/>
      <c r="K224" s="7"/>
      <c r="L224" s="7"/>
    </row>
    <row r="225" spans="1:12" s="26" customFormat="1" x14ac:dyDescent="0.2">
      <c r="A225" s="7"/>
      <c r="B225" s="8"/>
      <c r="C225" s="8"/>
      <c r="D225" s="8"/>
      <c r="F225" s="7"/>
      <c r="G225" s="7"/>
      <c r="H225" s="7"/>
      <c r="I225" s="7"/>
      <c r="J225" s="7"/>
      <c r="K225" s="7"/>
      <c r="L225" s="7"/>
    </row>
    <row r="226" spans="1:12" s="26" customFormat="1" x14ac:dyDescent="0.2">
      <c r="A226" s="7"/>
      <c r="B226" s="8"/>
      <c r="C226" s="8"/>
      <c r="D226" s="8"/>
      <c r="F226" s="7"/>
      <c r="G226" s="7"/>
      <c r="H226" s="7"/>
      <c r="I226" s="7"/>
      <c r="J226" s="7"/>
      <c r="K226" s="7"/>
      <c r="L226" s="7"/>
    </row>
    <row r="227" spans="1:12" s="26" customFormat="1" x14ac:dyDescent="0.2">
      <c r="A227" s="7"/>
      <c r="B227" s="8"/>
      <c r="C227" s="8"/>
      <c r="D227" s="8"/>
      <c r="F227" s="7"/>
      <c r="G227" s="7"/>
      <c r="H227" s="7"/>
      <c r="I227" s="7"/>
      <c r="J227" s="7"/>
      <c r="K227" s="7"/>
      <c r="L227" s="7"/>
    </row>
    <row r="228" spans="1:12" s="26" customFormat="1" x14ac:dyDescent="0.2">
      <c r="A228" s="7"/>
      <c r="B228" s="8"/>
      <c r="C228" s="8"/>
      <c r="D228" s="8"/>
      <c r="F228" s="7"/>
      <c r="G228" s="7"/>
      <c r="H228" s="7"/>
      <c r="I228" s="7"/>
      <c r="J228" s="7"/>
      <c r="K228" s="7"/>
      <c r="L228" s="7"/>
    </row>
    <row r="229" spans="1:12" s="26" customFormat="1" x14ac:dyDescent="0.2">
      <c r="A229" s="7"/>
      <c r="B229" s="8"/>
      <c r="C229" s="8"/>
      <c r="D229" s="8"/>
      <c r="F229" s="7"/>
      <c r="G229" s="7"/>
      <c r="H229" s="7"/>
      <c r="I229" s="7"/>
      <c r="J229" s="7"/>
      <c r="K229" s="7"/>
      <c r="L229" s="7"/>
    </row>
    <row r="230" spans="1:12" s="26" customFormat="1" x14ac:dyDescent="0.2">
      <c r="A230" s="7"/>
      <c r="B230" s="8"/>
      <c r="C230" s="8"/>
      <c r="D230" s="8"/>
      <c r="F230" s="7"/>
      <c r="G230" s="7"/>
      <c r="H230" s="7"/>
      <c r="I230" s="7"/>
      <c r="J230" s="7"/>
      <c r="K230" s="7"/>
      <c r="L230" s="7"/>
    </row>
    <row r="231" spans="1:12" s="26" customFormat="1" x14ac:dyDescent="0.2">
      <c r="A231" s="7"/>
      <c r="B231" s="8"/>
      <c r="C231" s="8"/>
      <c r="D231" s="8"/>
      <c r="F231" s="7"/>
      <c r="G231" s="7"/>
      <c r="H231" s="7"/>
      <c r="I231" s="7"/>
      <c r="J231" s="7"/>
      <c r="K231" s="7"/>
      <c r="L231" s="7"/>
    </row>
    <row r="232" spans="1:12" s="26" customFormat="1" x14ac:dyDescent="0.2">
      <c r="A232" s="7"/>
      <c r="B232" s="8"/>
      <c r="C232" s="8"/>
      <c r="D232" s="8"/>
      <c r="F232" s="7"/>
      <c r="G232" s="7"/>
      <c r="H232" s="7"/>
      <c r="I232" s="7"/>
      <c r="J232" s="7"/>
      <c r="K232" s="7"/>
      <c r="L232" s="7"/>
    </row>
    <row r="233" spans="1:12" s="26" customFormat="1" x14ac:dyDescent="0.2">
      <c r="A233" s="7"/>
      <c r="B233" s="8"/>
      <c r="C233" s="8"/>
      <c r="D233" s="8"/>
      <c r="F233" s="7"/>
      <c r="G233" s="7"/>
      <c r="H233" s="7"/>
      <c r="I233" s="7"/>
      <c r="J233" s="7"/>
      <c r="K233" s="7"/>
      <c r="L233" s="7"/>
    </row>
    <row r="234" spans="1:12" s="26" customFormat="1" x14ac:dyDescent="0.2">
      <c r="A234" s="7"/>
      <c r="B234" s="8"/>
      <c r="C234" s="8"/>
      <c r="D234" s="8"/>
      <c r="F234" s="7"/>
      <c r="G234" s="7"/>
      <c r="H234" s="7"/>
      <c r="I234" s="7"/>
      <c r="J234" s="7"/>
      <c r="K234" s="7"/>
      <c r="L234" s="7"/>
    </row>
    <row r="235" spans="1:12" s="26" customFormat="1" x14ac:dyDescent="0.2">
      <c r="A235" s="7"/>
      <c r="B235" s="8"/>
      <c r="C235" s="8"/>
      <c r="D235" s="8"/>
      <c r="F235" s="7"/>
      <c r="G235" s="7"/>
      <c r="H235" s="7"/>
      <c r="I235" s="7"/>
      <c r="J235" s="7"/>
      <c r="K235" s="7"/>
      <c r="L235" s="7"/>
    </row>
    <row r="236" spans="1:12" s="26" customFormat="1" x14ac:dyDescent="0.2">
      <c r="A236" s="7"/>
      <c r="B236" s="8"/>
      <c r="C236" s="8"/>
      <c r="D236" s="8"/>
      <c r="F236" s="7"/>
      <c r="G236" s="7"/>
      <c r="H236" s="7"/>
      <c r="I236" s="7"/>
      <c r="J236" s="7"/>
      <c r="K236" s="7"/>
      <c r="L236" s="7"/>
    </row>
    <row r="237" spans="1:12" s="26" customFormat="1" x14ac:dyDescent="0.2">
      <c r="A237" s="7"/>
      <c r="B237" s="8"/>
      <c r="C237" s="8"/>
      <c r="D237" s="8"/>
      <c r="F237" s="7"/>
      <c r="G237" s="7"/>
      <c r="H237" s="7"/>
      <c r="I237" s="7"/>
      <c r="J237" s="7"/>
      <c r="K237" s="7"/>
      <c r="L237" s="7"/>
    </row>
    <row r="238" spans="1:12" s="26" customFormat="1" x14ac:dyDescent="0.2">
      <c r="A238" s="7"/>
      <c r="B238" s="8"/>
      <c r="C238" s="8"/>
      <c r="D238" s="8"/>
      <c r="F238" s="7"/>
      <c r="G238" s="7"/>
      <c r="H238" s="7"/>
      <c r="I238" s="7"/>
      <c r="J238" s="7"/>
      <c r="K238" s="7"/>
      <c r="L238" s="7"/>
    </row>
    <row r="239" spans="1:12" s="26" customFormat="1" x14ac:dyDescent="0.2">
      <c r="A239" s="7"/>
      <c r="B239" s="8"/>
      <c r="C239" s="8"/>
      <c r="D239" s="8"/>
      <c r="F239" s="7"/>
      <c r="G239" s="7"/>
      <c r="H239" s="7"/>
      <c r="I239" s="7"/>
      <c r="J239" s="7"/>
      <c r="K239" s="7"/>
      <c r="L239" s="7"/>
    </row>
    <row r="240" spans="1:12" s="26" customFormat="1" x14ac:dyDescent="0.2">
      <c r="A240" s="7"/>
      <c r="B240" s="8"/>
      <c r="C240" s="8"/>
      <c r="D240" s="8"/>
      <c r="F240" s="7"/>
      <c r="G240" s="7"/>
      <c r="H240" s="7"/>
      <c r="I240" s="7"/>
      <c r="J240" s="7"/>
      <c r="K240" s="7"/>
      <c r="L240" s="7"/>
    </row>
    <row r="241" spans="1:12" s="26" customFormat="1" x14ac:dyDescent="0.2">
      <c r="A241" s="7"/>
      <c r="B241" s="8"/>
      <c r="C241" s="8"/>
      <c r="D241" s="8"/>
      <c r="F241" s="7"/>
      <c r="G241" s="7"/>
      <c r="H241" s="7"/>
      <c r="I241" s="7"/>
      <c r="J241" s="7"/>
      <c r="K241" s="7"/>
      <c r="L241" s="7"/>
    </row>
    <row r="242" spans="1:12" s="26" customFormat="1" x14ac:dyDescent="0.2">
      <c r="A242" s="7"/>
      <c r="B242" s="8"/>
      <c r="C242" s="8"/>
      <c r="D242" s="8"/>
      <c r="F242" s="7"/>
      <c r="G242" s="7"/>
      <c r="H242" s="7"/>
      <c r="I242" s="7"/>
      <c r="J242" s="7"/>
      <c r="K242" s="7"/>
      <c r="L242" s="7"/>
    </row>
    <row r="243" spans="1:12" s="26" customFormat="1" x14ac:dyDescent="0.2">
      <c r="A243" s="7"/>
      <c r="B243" s="8"/>
      <c r="C243" s="8"/>
      <c r="D243" s="8"/>
      <c r="F243" s="7"/>
      <c r="G243" s="7"/>
      <c r="H243" s="7"/>
      <c r="I243" s="7"/>
      <c r="J243" s="7"/>
      <c r="K243" s="7"/>
      <c r="L243" s="7"/>
    </row>
    <row r="244" spans="1:12" s="26" customFormat="1" x14ac:dyDescent="0.2">
      <c r="A244" s="7"/>
      <c r="B244" s="8"/>
      <c r="C244" s="8"/>
      <c r="D244" s="8"/>
      <c r="F244" s="7"/>
      <c r="G244" s="7"/>
      <c r="H244" s="7"/>
      <c r="I244" s="7"/>
      <c r="J244" s="7"/>
      <c r="K244" s="7"/>
      <c r="L244" s="7"/>
    </row>
    <row r="245" spans="1:12" s="26" customFormat="1" x14ac:dyDescent="0.2">
      <c r="A245" s="7"/>
      <c r="B245" s="8"/>
      <c r="C245" s="8"/>
      <c r="D245" s="8"/>
      <c r="F245" s="7"/>
      <c r="G245" s="7"/>
      <c r="H245" s="7"/>
      <c r="I245" s="7"/>
      <c r="J245" s="7"/>
      <c r="K245" s="7"/>
      <c r="L245" s="7"/>
    </row>
    <row r="246" spans="1:12" s="26" customFormat="1" x14ac:dyDescent="0.2">
      <c r="A246" s="7"/>
      <c r="B246" s="8"/>
      <c r="C246" s="8"/>
      <c r="D246" s="8"/>
      <c r="F246" s="7"/>
      <c r="G246" s="7"/>
      <c r="H246" s="7"/>
      <c r="I246" s="7"/>
      <c r="J246" s="7"/>
      <c r="K246" s="7"/>
      <c r="L246" s="7"/>
    </row>
    <row r="247" spans="1:12" s="26" customFormat="1" x14ac:dyDescent="0.2">
      <c r="A247" s="7"/>
      <c r="B247" s="8"/>
      <c r="C247" s="8"/>
      <c r="D247" s="8"/>
      <c r="F247" s="7"/>
      <c r="G247" s="7"/>
      <c r="H247" s="7"/>
      <c r="I247" s="7"/>
      <c r="J247" s="7"/>
      <c r="K247" s="7"/>
      <c r="L247" s="7"/>
    </row>
    <row r="248" spans="1:12" s="26" customFormat="1" x14ac:dyDescent="0.2">
      <c r="A248" s="7"/>
      <c r="B248" s="8"/>
      <c r="C248" s="8"/>
      <c r="D248" s="8"/>
      <c r="F248" s="7"/>
      <c r="G248" s="7"/>
      <c r="H248" s="7"/>
      <c r="I248" s="7"/>
      <c r="J248" s="7"/>
      <c r="K248" s="7"/>
      <c r="L248" s="7"/>
    </row>
    <row r="249" spans="1:12" s="26" customFormat="1" x14ac:dyDescent="0.2">
      <c r="A249" s="7"/>
      <c r="B249" s="8"/>
      <c r="C249" s="8"/>
      <c r="D249" s="8"/>
      <c r="F249" s="7"/>
      <c r="G249" s="7"/>
      <c r="H249" s="7"/>
      <c r="I249" s="7"/>
      <c r="J249" s="7"/>
      <c r="K249" s="7"/>
      <c r="L249" s="7"/>
    </row>
    <row r="250" spans="1:12" s="26" customFormat="1" x14ac:dyDescent="0.2">
      <c r="A250" s="7"/>
      <c r="B250" s="8"/>
      <c r="C250" s="8"/>
      <c r="D250" s="8"/>
      <c r="F250" s="7"/>
      <c r="G250" s="7"/>
      <c r="H250" s="7"/>
      <c r="I250" s="7"/>
      <c r="J250" s="7"/>
      <c r="K250" s="7"/>
      <c r="L250" s="7"/>
    </row>
    <row r="251" spans="1:12" s="26" customFormat="1" x14ac:dyDescent="0.2">
      <c r="A251" s="7"/>
      <c r="B251" s="8"/>
      <c r="C251" s="8"/>
      <c r="D251" s="8"/>
      <c r="F251" s="7"/>
      <c r="G251" s="7"/>
      <c r="H251" s="7"/>
      <c r="I251" s="7"/>
      <c r="J251" s="7"/>
      <c r="K251" s="7"/>
      <c r="L251" s="7"/>
    </row>
    <row r="252" spans="1:12" s="26" customFormat="1" x14ac:dyDescent="0.2">
      <c r="A252" s="7"/>
      <c r="B252" s="8"/>
      <c r="C252" s="8"/>
      <c r="D252" s="8"/>
      <c r="F252" s="7"/>
      <c r="G252" s="7"/>
      <c r="H252" s="7"/>
      <c r="I252" s="7"/>
      <c r="J252" s="7"/>
      <c r="K252" s="7"/>
      <c r="L252" s="7"/>
    </row>
    <row r="253" spans="1:12" s="26" customFormat="1" x14ac:dyDescent="0.2">
      <c r="A253" s="7"/>
      <c r="B253" s="8"/>
      <c r="C253" s="8"/>
      <c r="D253" s="8"/>
      <c r="F253" s="7"/>
      <c r="G253" s="7"/>
      <c r="H253" s="7"/>
      <c r="I253" s="7"/>
      <c r="J253" s="7"/>
      <c r="K253" s="7"/>
      <c r="L253" s="7"/>
    </row>
    <row r="254" spans="1:12" s="26" customFormat="1" x14ac:dyDescent="0.2">
      <c r="A254" s="7"/>
      <c r="B254" s="8"/>
      <c r="C254" s="8"/>
      <c r="D254" s="8"/>
      <c r="F254" s="7"/>
      <c r="G254" s="7"/>
      <c r="H254" s="7"/>
      <c r="I254" s="7"/>
      <c r="J254" s="7"/>
      <c r="K254" s="7"/>
      <c r="L254" s="7"/>
    </row>
    <row r="255" spans="1:12" s="26" customFormat="1" x14ac:dyDescent="0.2">
      <c r="A255" s="7"/>
      <c r="B255" s="8"/>
      <c r="C255" s="8"/>
      <c r="D255" s="8"/>
      <c r="F255" s="7"/>
      <c r="G255" s="7"/>
      <c r="H255" s="7"/>
      <c r="I255" s="7"/>
      <c r="J255" s="7"/>
      <c r="K255" s="7"/>
      <c r="L255" s="7"/>
    </row>
    <row r="256" spans="1:12" s="26" customFormat="1" x14ac:dyDescent="0.2">
      <c r="A256" s="7"/>
      <c r="B256" s="8"/>
      <c r="C256" s="8"/>
      <c r="D256" s="8"/>
      <c r="F256" s="7"/>
      <c r="G256" s="7"/>
      <c r="H256" s="7"/>
      <c r="I256" s="7"/>
      <c r="J256" s="7"/>
      <c r="K256" s="7"/>
      <c r="L256" s="7"/>
    </row>
    <row r="257" spans="1:12" s="26" customFormat="1" x14ac:dyDescent="0.2">
      <c r="A257" s="7"/>
      <c r="B257" s="8"/>
      <c r="C257" s="8"/>
      <c r="D257" s="8"/>
      <c r="F257" s="7"/>
      <c r="G257" s="7"/>
      <c r="H257" s="7"/>
      <c r="I257" s="7"/>
      <c r="J257" s="7"/>
      <c r="K257" s="7"/>
      <c r="L257" s="7"/>
    </row>
    <row r="258" spans="1:12" s="26" customFormat="1" x14ac:dyDescent="0.2">
      <c r="A258" s="7"/>
      <c r="B258" s="8"/>
      <c r="C258" s="8"/>
      <c r="D258" s="8"/>
      <c r="F258" s="7"/>
      <c r="G258" s="7"/>
      <c r="H258" s="7"/>
      <c r="I258" s="7"/>
      <c r="J258" s="7"/>
      <c r="K258" s="7"/>
      <c r="L258" s="7"/>
    </row>
    <row r="259" spans="1:12" s="26" customFormat="1" x14ac:dyDescent="0.2">
      <c r="A259" s="7"/>
      <c r="B259" s="8"/>
      <c r="C259" s="8"/>
      <c r="D259" s="8"/>
      <c r="F259" s="7"/>
      <c r="G259" s="7"/>
      <c r="H259" s="7"/>
      <c r="I259" s="7"/>
      <c r="J259" s="7"/>
      <c r="K259" s="7"/>
      <c r="L259" s="7"/>
    </row>
    <row r="260" spans="1:12" s="26" customFormat="1" x14ac:dyDescent="0.2">
      <c r="A260" s="7"/>
      <c r="B260" s="8"/>
      <c r="C260" s="8"/>
      <c r="D260" s="8"/>
      <c r="F260" s="7"/>
      <c r="G260" s="7"/>
      <c r="H260" s="7"/>
      <c r="I260" s="7"/>
      <c r="J260" s="7"/>
      <c r="K260" s="7"/>
      <c r="L260" s="7"/>
    </row>
    <row r="261" spans="1:12" s="26" customFormat="1" x14ac:dyDescent="0.2">
      <c r="A261" s="7"/>
      <c r="B261" s="8"/>
      <c r="C261" s="8"/>
      <c r="D261" s="8"/>
      <c r="F261" s="7"/>
      <c r="G261" s="7"/>
      <c r="H261" s="7"/>
      <c r="I261" s="7"/>
      <c r="J261" s="7"/>
      <c r="K261" s="7"/>
      <c r="L261" s="7"/>
    </row>
    <row r="262" spans="1:12" s="26" customFormat="1" x14ac:dyDescent="0.2">
      <c r="A262" s="7"/>
      <c r="B262" s="8"/>
      <c r="C262" s="8"/>
      <c r="D262" s="8"/>
      <c r="F262" s="7"/>
      <c r="G262" s="7"/>
      <c r="H262" s="7"/>
      <c r="I262" s="7"/>
      <c r="J262" s="7"/>
      <c r="K262" s="7"/>
      <c r="L262" s="7"/>
    </row>
    <row r="263" spans="1:12" s="26" customFormat="1" x14ac:dyDescent="0.2">
      <c r="A263" s="7"/>
      <c r="B263" s="8"/>
      <c r="C263" s="8"/>
      <c r="D263" s="8"/>
      <c r="F263" s="7"/>
      <c r="G263" s="7"/>
      <c r="H263" s="7"/>
      <c r="I263" s="7"/>
      <c r="J263" s="7"/>
      <c r="K263" s="7"/>
      <c r="L263" s="7"/>
    </row>
    <row r="264" spans="1:12" s="26" customFormat="1" x14ac:dyDescent="0.2">
      <c r="A264" s="7"/>
      <c r="B264" s="8"/>
      <c r="C264" s="8"/>
      <c r="D264" s="8"/>
      <c r="F264" s="7"/>
      <c r="G264" s="7"/>
      <c r="H264" s="7"/>
      <c r="I264" s="7"/>
      <c r="J264" s="7"/>
      <c r="K264" s="7"/>
      <c r="L264" s="7"/>
    </row>
  </sheetData>
  <pageMargins left="0.7" right="0.7" top="0.75" bottom="0.75" header="0.3" footer="0.3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CA6CC"/>
  </sheetPr>
  <dimension ref="A1:P258"/>
  <sheetViews>
    <sheetView zoomScaleNormal="100" workbookViewId="0">
      <pane xSplit="4" ySplit="2" topLeftCell="E3" activePane="bottomRight" state="frozen"/>
      <selection activeCell="D3" sqref="D3"/>
      <selection pane="topRight" activeCell="D3" sqref="D3"/>
      <selection pane="bottomLeft" activeCell="D3" sqref="D3"/>
      <selection pane="bottomRight" activeCell="E3" sqref="E3"/>
    </sheetView>
  </sheetViews>
  <sheetFormatPr defaultColWidth="9.140625" defaultRowHeight="12.75" x14ac:dyDescent="0.2"/>
  <cols>
    <col min="1" max="1" width="11.7109375" style="7" bestFit="1" customWidth="1"/>
    <col min="2" max="2" width="52.140625" style="8" customWidth="1"/>
    <col min="3" max="3" width="7.42578125" style="8" customWidth="1"/>
    <col min="4" max="4" width="8.7109375" style="8" customWidth="1"/>
    <col min="5" max="5" width="6" style="26" bestFit="1" customWidth="1"/>
    <col min="6" max="6" width="14.5703125" style="7" bestFit="1" customWidth="1"/>
    <col min="7" max="7" width="25.5703125" style="7" bestFit="1" customWidth="1"/>
    <col min="8" max="8" width="15" style="7" bestFit="1" customWidth="1"/>
    <col min="9" max="9" width="7.140625" style="7" customWidth="1"/>
    <col min="10" max="10" width="14.5703125" style="7" bestFit="1" customWidth="1"/>
    <col min="11" max="11" width="15.28515625" style="7" customWidth="1"/>
    <col min="12" max="12" width="16.5703125" style="7" bestFit="1" customWidth="1"/>
    <col min="13" max="16384" width="9.140625" style="7"/>
  </cols>
  <sheetData>
    <row r="1" spans="1:16" x14ac:dyDescent="0.2">
      <c r="E1" s="27"/>
      <c r="G1" s="28" t="s">
        <v>143</v>
      </c>
      <c r="H1" s="29">
        <f>([5]Assessment!AD81-('[5]CAH 101% of cost'!AP43+'[5]CAH 101% of cost'!AV43))*'[5]UPL Gap Summary sfy18'!D14</f>
        <v>403212324.59181619</v>
      </c>
      <c r="K1" s="28" t="s">
        <v>144</v>
      </c>
      <c r="L1" s="29">
        <f>([5]Assessment!AD81-('[5]CAH 101% of cost'!AP43+'[5]CAH 101% of cost'!AV43))*'[5]UPL Gap Summary sfy18'!D15</f>
        <v>84585287.45232743</v>
      </c>
    </row>
    <row r="2" spans="1:16" s="34" customFormat="1" ht="51" x14ac:dyDescent="0.2">
      <c r="A2" s="1" t="s">
        <v>0</v>
      </c>
      <c r="B2" s="2" t="s">
        <v>1</v>
      </c>
      <c r="C2" s="2" t="s">
        <v>145</v>
      </c>
      <c r="D2" s="2" t="s">
        <v>2</v>
      </c>
      <c r="E2" s="30" t="s">
        <v>146</v>
      </c>
      <c r="F2" s="31" t="s">
        <v>147</v>
      </c>
      <c r="G2" s="2" t="s">
        <v>148</v>
      </c>
      <c r="H2" s="32" t="s">
        <v>4</v>
      </c>
      <c r="I2" s="33"/>
      <c r="J2" s="2" t="s">
        <v>149</v>
      </c>
      <c r="K2" s="2" t="s">
        <v>150</v>
      </c>
      <c r="L2" s="32" t="s">
        <v>5</v>
      </c>
    </row>
    <row r="3" spans="1:16" x14ac:dyDescent="0.2">
      <c r="A3" s="12"/>
      <c r="C3" s="35"/>
      <c r="E3" s="36"/>
      <c r="F3" s="37"/>
      <c r="G3" s="38"/>
      <c r="H3" s="37"/>
      <c r="I3" s="37"/>
      <c r="J3" s="37"/>
      <c r="K3" s="38"/>
      <c r="L3" s="39"/>
    </row>
    <row r="4" spans="1:16" s="44" customFormat="1" x14ac:dyDescent="0.2">
      <c r="A4" s="40"/>
      <c r="B4" s="41" t="s">
        <v>151</v>
      </c>
      <c r="C4" s="42"/>
      <c r="D4" s="43"/>
      <c r="E4" s="45"/>
      <c r="F4" s="46"/>
      <c r="G4" s="47"/>
      <c r="H4" s="46"/>
      <c r="I4" s="46"/>
      <c r="J4" s="46"/>
      <c r="K4" s="47"/>
      <c r="L4" s="48"/>
    </row>
    <row r="5" spans="1:16" x14ac:dyDescent="0.2">
      <c r="A5" s="19" t="s">
        <v>26</v>
      </c>
      <c r="B5" s="8" t="s">
        <v>160</v>
      </c>
      <c r="C5" s="35" t="s">
        <v>159</v>
      </c>
      <c r="D5" s="8">
        <v>1</v>
      </c>
      <c r="E5" s="36">
        <v>1</v>
      </c>
      <c r="F5" s="37">
        <v>7688360.4900000002</v>
      </c>
      <c r="G5" s="38">
        <f t="shared" ref="G5:G36" si="0">IF($E5=1,F5/$F$58,0)</f>
        <v>2.134615083830925E-2</v>
      </c>
      <c r="H5" s="37">
        <f t="shared" ref="H5:H32" si="1">IF($E5=1,ROUND(G5*($H$61+$H$62),0),0)</f>
        <v>7505742</v>
      </c>
      <c r="I5" s="37"/>
      <c r="J5" s="37">
        <v>3135063.6655907151</v>
      </c>
      <c r="K5" s="38">
        <f t="shared" ref="K5:K36" si="2">IF($E5=1,J5/$J$58,0)</f>
        <v>1.9234162608600985E-2</v>
      </c>
      <c r="L5" s="39">
        <f t="shared" ref="L5:L32" si="3">IF($E5=1,ROUND(K5*($L$61+$L$62),0),0)</f>
        <v>1395891</v>
      </c>
    </row>
    <row r="6" spans="1:16" x14ac:dyDescent="0.2">
      <c r="A6" s="18" t="s">
        <v>27</v>
      </c>
      <c r="B6" s="8" t="s">
        <v>161</v>
      </c>
      <c r="C6" s="35" t="s">
        <v>159</v>
      </c>
      <c r="D6" s="8">
        <v>1</v>
      </c>
      <c r="E6" s="36">
        <v>1</v>
      </c>
      <c r="F6" s="37">
        <v>6002903.3799999999</v>
      </c>
      <c r="G6" s="38">
        <f t="shared" si="0"/>
        <v>1.666660677317908E-2</v>
      </c>
      <c r="H6" s="37">
        <f t="shared" si="1"/>
        <v>5860319</v>
      </c>
      <c r="I6" s="37"/>
      <c r="J6" s="37">
        <v>4343618.0575341601</v>
      </c>
      <c r="K6" s="38">
        <f t="shared" si="2"/>
        <v>2.664885467725444E-2</v>
      </c>
      <c r="L6" s="39">
        <f t="shared" si="3"/>
        <v>1934001</v>
      </c>
    </row>
    <row r="7" spans="1:16" x14ac:dyDescent="0.2">
      <c r="A7" s="18" t="s">
        <v>28</v>
      </c>
      <c r="B7" s="8" t="s">
        <v>29</v>
      </c>
      <c r="C7" s="35" t="s">
        <v>159</v>
      </c>
      <c r="D7" s="8">
        <v>1</v>
      </c>
      <c r="E7" s="36">
        <v>1</v>
      </c>
      <c r="F7" s="37">
        <v>552643.69999999995</v>
      </c>
      <c r="G7" s="38">
        <f t="shared" si="0"/>
        <v>1.5343733940916349E-3</v>
      </c>
      <c r="H7" s="37">
        <f t="shared" si="1"/>
        <v>539517</v>
      </c>
      <c r="I7" s="37"/>
      <c r="J7" s="37">
        <v>1451353.9580720458</v>
      </c>
      <c r="K7" s="38">
        <f t="shared" si="2"/>
        <v>8.9043097716277071E-3</v>
      </c>
      <c r="L7" s="39">
        <f t="shared" si="3"/>
        <v>646217</v>
      </c>
      <c r="M7" s="19"/>
      <c r="N7" s="19"/>
      <c r="P7" s="19"/>
    </row>
    <row r="8" spans="1:16" x14ac:dyDescent="0.2">
      <c r="A8" s="14" t="s">
        <v>30</v>
      </c>
      <c r="B8" s="8" t="s">
        <v>31</v>
      </c>
      <c r="C8" s="35" t="s">
        <v>159</v>
      </c>
      <c r="D8" s="8">
        <v>1</v>
      </c>
      <c r="E8" s="36">
        <v>1</v>
      </c>
      <c r="F8" s="37">
        <v>668904.06999999995</v>
      </c>
      <c r="G8" s="38">
        <f t="shared" si="0"/>
        <v>1.8571615096808459E-3</v>
      </c>
      <c r="H8" s="37">
        <f t="shared" si="1"/>
        <v>653016</v>
      </c>
      <c r="I8" s="37"/>
      <c r="J8" s="37">
        <v>1740546.9940334451</v>
      </c>
      <c r="K8" s="38">
        <f t="shared" si="2"/>
        <v>1.0678559506970314E-2</v>
      </c>
      <c r="L8" s="39">
        <f t="shared" si="3"/>
        <v>774981</v>
      </c>
    </row>
    <row r="9" spans="1:16" x14ac:dyDescent="0.2">
      <c r="A9" s="70" t="s">
        <v>32</v>
      </c>
      <c r="B9" s="8" t="s">
        <v>33</v>
      </c>
      <c r="C9" s="35" t="s">
        <v>152</v>
      </c>
      <c r="D9" s="8">
        <v>1</v>
      </c>
      <c r="E9" s="36">
        <v>1</v>
      </c>
      <c r="F9" s="37">
        <v>0</v>
      </c>
      <c r="G9" s="38">
        <f t="shared" si="0"/>
        <v>0</v>
      </c>
      <c r="H9" s="37">
        <f t="shared" si="1"/>
        <v>0</v>
      </c>
      <c r="I9" s="38"/>
      <c r="J9" s="37">
        <v>0</v>
      </c>
      <c r="K9" s="38">
        <f t="shared" si="2"/>
        <v>0</v>
      </c>
      <c r="L9" s="39">
        <f t="shared" si="3"/>
        <v>0</v>
      </c>
    </row>
    <row r="10" spans="1:16" s="19" customFormat="1" x14ac:dyDescent="0.2">
      <c r="A10" s="16" t="s">
        <v>34</v>
      </c>
      <c r="B10" s="8" t="s">
        <v>35</v>
      </c>
      <c r="C10" s="35" t="s">
        <v>152</v>
      </c>
      <c r="D10" s="8">
        <v>1</v>
      </c>
      <c r="E10" s="36">
        <v>1</v>
      </c>
      <c r="F10" s="37">
        <v>5787817.0700000003</v>
      </c>
      <c r="G10" s="38">
        <f t="shared" si="0"/>
        <v>1.6069435916988471E-2</v>
      </c>
      <c r="H10" s="37">
        <f t="shared" si="1"/>
        <v>5650342</v>
      </c>
      <c r="I10" s="37"/>
      <c r="J10" s="37">
        <v>0</v>
      </c>
      <c r="K10" s="38">
        <f t="shared" si="2"/>
        <v>0</v>
      </c>
      <c r="L10" s="39">
        <f t="shared" si="3"/>
        <v>0</v>
      </c>
      <c r="M10" s="7"/>
      <c r="N10" s="7"/>
      <c r="O10" s="7"/>
      <c r="P10" s="7"/>
    </row>
    <row r="11" spans="1:16" s="19" customFormat="1" x14ac:dyDescent="0.2">
      <c r="A11" s="19" t="s">
        <v>36</v>
      </c>
      <c r="B11" s="8" t="s">
        <v>37</v>
      </c>
      <c r="C11" s="35" t="s">
        <v>159</v>
      </c>
      <c r="D11" s="8">
        <v>1</v>
      </c>
      <c r="E11" s="36">
        <v>1</v>
      </c>
      <c r="F11" s="37">
        <v>1354504.02</v>
      </c>
      <c r="G11" s="38">
        <f t="shared" si="0"/>
        <v>3.7606778661878597E-3</v>
      </c>
      <c r="H11" s="37">
        <f t="shared" si="1"/>
        <v>1322331</v>
      </c>
      <c r="I11" s="37"/>
      <c r="J11" s="37">
        <v>797670.39084005693</v>
      </c>
      <c r="K11" s="38">
        <f t="shared" si="2"/>
        <v>4.8938470289703311E-3</v>
      </c>
      <c r="L11" s="39">
        <f t="shared" si="3"/>
        <v>355164</v>
      </c>
      <c r="M11" s="7"/>
      <c r="N11" s="7"/>
      <c r="O11" s="7"/>
      <c r="P11" s="7"/>
    </row>
    <row r="12" spans="1:16" s="19" customFormat="1" x14ac:dyDescent="0.2">
      <c r="A12" s="19" t="s">
        <v>38</v>
      </c>
      <c r="B12" s="8" t="s">
        <v>39</v>
      </c>
      <c r="C12" s="35" t="s">
        <v>159</v>
      </c>
      <c r="D12" s="8">
        <v>1</v>
      </c>
      <c r="E12" s="36">
        <v>1</v>
      </c>
      <c r="F12" s="37">
        <v>3033120.5300000003</v>
      </c>
      <c r="G12" s="38">
        <f t="shared" si="0"/>
        <v>8.4212295232988614E-3</v>
      </c>
      <c r="H12" s="37">
        <f t="shared" si="1"/>
        <v>2961076</v>
      </c>
      <c r="I12" s="37"/>
      <c r="J12" s="37">
        <v>3861955.6730808276</v>
      </c>
      <c r="K12" s="38">
        <f t="shared" si="2"/>
        <v>2.369377190598438E-2</v>
      </c>
      <c r="L12" s="39">
        <f t="shared" si="3"/>
        <v>1719541</v>
      </c>
      <c r="M12" s="7"/>
      <c r="N12" s="7"/>
      <c r="O12" s="7"/>
      <c r="P12" s="7"/>
    </row>
    <row r="13" spans="1:16" x14ac:dyDescent="0.2">
      <c r="A13" s="18" t="s">
        <v>40</v>
      </c>
      <c r="B13" s="8" t="s">
        <v>41</v>
      </c>
      <c r="C13" s="35" t="s">
        <v>159</v>
      </c>
      <c r="D13" s="8">
        <v>1</v>
      </c>
      <c r="E13" s="36">
        <v>1</v>
      </c>
      <c r="F13" s="37">
        <v>1278507.96</v>
      </c>
      <c r="G13" s="38">
        <f t="shared" si="0"/>
        <v>3.5496805590263169E-3</v>
      </c>
      <c r="H13" s="37">
        <f t="shared" si="1"/>
        <v>1248140</v>
      </c>
      <c r="I13" s="37"/>
      <c r="J13" s="37">
        <v>1725008.8166738364</v>
      </c>
      <c r="K13" s="38">
        <f t="shared" si="2"/>
        <v>1.0583230077697086E-2</v>
      </c>
      <c r="L13" s="39">
        <f t="shared" si="3"/>
        <v>768062</v>
      </c>
    </row>
    <row r="14" spans="1:16" x14ac:dyDescent="0.2">
      <c r="A14" s="18" t="s">
        <v>42</v>
      </c>
      <c r="B14" s="8" t="s">
        <v>43</v>
      </c>
      <c r="C14" s="35" t="s">
        <v>159</v>
      </c>
      <c r="D14" s="8">
        <v>1</v>
      </c>
      <c r="E14" s="36">
        <v>1</v>
      </c>
      <c r="F14" s="37">
        <v>321814.42</v>
      </c>
      <c r="G14" s="38">
        <f t="shared" si="0"/>
        <v>8.9349337354796749E-4</v>
      </c>
      <c r="H14" s="37">
        <f t="shared" si="1"/>
        <v>314171</v>
      </c>
      <c r="I14" s="37"/>
      <c r="J14" s="37">
        <v>967162.21887708851</v>
      </c>
      <c r="K14" s="38">
        <f t="shared" si="2"/>
        <v>5.9337089676844328E-3</v>
      </c>
      <c r="L14" s="39">
        <f t="shared" si="3"/>
        <v>430630</v>
      </c>
    </row>
    <row r="15" spans="1:16" x14ac:dyDescent="0.2">
      <c r="A15" s="19" t="s">
        <v>44</v>
      </c>
      <c r="B15" s="8" t="s">
        <v>162</v>
      </c>
      <c r="C15" s="35" t="s">
        <v>159</v>
      </c>
      <c r="D15" s="8">
        <v>1</v>
      </c>
      <c r="E15" s="36">
        <v>1</v>
      </c>
      <c r="F15" s="37">
        <v>2583173.5200000005</v>
      </c>
      <c r="G15" s="38">
        <f t="shared" si="0"/>
        <v>7.171985714141022E-3</v>
      </c>
      <c r="H15" s="37">
        <f t="shared" si="1"/>
        <v>2521817</v>
      </c>
      <c r="I15" s="37"/>
      <c r="J15" s="37">
        <v>2803878.3027218706</v>
      </c>
      <c r="K15" s="38">
        <f t="shared" si="2"/>
        <v>1.7202282620668551E-2</v>
      </c>
      <c r="L15" s="39">
        <f t="shared" si="3"/>
        <v>1248430</v>
      </c>
    </row>
    <row r="16" spans="1:16" x14ac:dyDescent="0.2">
      <c r="A16" s="18" t="s">
        <v>45</v>
      </c>
      <c r="B16" s="8" t="s">
        <v>163</v>
      </c>
      <c r="C16" s="35" t="s">
        <v>159</v>
      </c>
      <c r="D16" s="8">
        <v>1</v>
      </c>
      <c r="E16" s="36">
        <v>1</v>
      </c>
      <c r="F16" s="37">
        <v>753677.77</v>
      </c>
      <c r="G16" s="38">
        <f t="shared" si="0"/>
        <v>2.0925292697742048E-3</v>
      </c>
      <c r="H16" s="37">
        <f t="shared" si="1"/>
        <v>735776</v>
      </c>
      <c r="I16" s="37"/>
      <c r="J16" s="37">
        <v>1006386.4011878775</v>
      </c>
      <c r="K16" s="38">
        <f t="shared" si="2"/>
        <v>6.1743561701752868E-3</v>
      </c>
      <c r="L16" s="39">
        <f t="shared" si="3"/>
        <v>448095</v>
      </c>
    </row>
    <row r="17" spans="1:16" x14ac:dyDescent="0.2">
      <c r="A17" s="18" t="s">
        <v>46</v>
      </c>
      <c r="B17" s="8" t="s">
        <v>47</v>
      </c>
      <c r="C17" s="35" t="s">
        <v>159</v>
      </c>
      <c r="D17" s="17">
        <v>1</v>
      </c>
      <c r="E17" s="36">
        <v>1</v>
      </c>
      <c r="F17" s="37">
        <v>36457044.390000001</v>
      </c>
      <c r="G17" s="38">
        <f t="shared" si="0"/>
        <v>0.10122022369789739</v>
      </c>
      <c r="H17" s="37">
        <f t="shared" si="1"/>
        <v>35591096</v>
      </c>
      <c r="I17" s="37"/>
      <c r="J17" s="37">
        <v>7658635.2206469169</v>
      </c>
      <c r="K17" s="38">
        <f t="shared" si="2"/>
        <v>4.6987063392259852E-2</v>
      </c>
      <c r="L17" s="39">
        <f t="shared" si="3"/>
        <v>3410017</v>
      </c>
    </row>
    <row r="18" spans="1:16" s="49" customFormat="1" x14ac:dyDescent="0.2">
      <c r="A18" s="18" t="s">
        <v>48</v>
      </c>
      <c r="B18" s="8" t="s">
        <v>164</v>
      </c>
      <c r="C18" s="35" t="s">
        <v>159</v>
      </c>
      <c r="D18" s="8">
        <v>1</v>
      </c>
      <c r="E18" s="36">
        <v>1</v>
      </c>
      <c r="F18" s="37">
        <v>48838520.99000001</v>
      </c>
      <c r="G18" s="38">
        <f t="shared" si="0"/>
        <v>0.13559645611420498</v>
      </c>
      <c r="H18" s="37">
        <f t="shared" si="1"/>
        <v>47678481</v>
      </c>
      <c r="I18" s="37"/>
      <c r="J18" s="37">
        <v>13507826.062806718</v>
      </c>
      <c r="K18" s="38">
        <f t="shared" si="2"/>
        <v>8.2872869802396359E-2</v>
      </c>
      <c r="L18" s="39">
        <f t="shared" si="3"/>
        <v>6014376</v>
      </c>
      <c r="M18" s="7"/>
      <c r="N18" s="7"/>
      <c r="O18" s="7"/>
      <c r="P18" s="7"/>
    </row>
    <row r="19" spans="1:16" x14ac:dyDescent="0.2">
      <c r="A19" s="18" t="s">
        <v>49</v>
      </c>
      <c r="B19" s="8" t="s">
        <v>50</v>
      </c>
      <c r="C19" s="35" t="s">
        <v>159</v>
      </c>
      <c r="D19" s="8">
        <v>1</v>
      </c>
      <c r="E19" s="36">
        <v>1</v>
      </c>
      <c r="F19" s="37">
        <v>6090380.5199999996</v>
      </c>
      <c r="G19" s="38">
        <f t="shared" si="0"/>
        <v>1.6909480429763292E-2</v>
      </c>
      <c r="H19" s="37">
        <f t="shared" si="1"/>
        <v>5945718</v>
      </c>
      <c r="I19" s="37"/>
      <c r="J19" s="37">
        <v>2228817.8619848788</v>
      </c>
      <c r="K19" s="38">
        <f t="shared" si="2"/>
        <v>1.3674186477579554E-2</v>
      </c>
      <c r="L19" s="39">
        <f t="shared" si="3"/>
        <v>992384</v>
      </c>
    </row>
    <row r="20" spans="1:16" x14ac:dyDescent="0.2">
      <c r="A20" s="18" t="s">
        <v>51</v>
      </c>
      <c r="B20" s="8" t="s">
        <v>52</v>
      </c>
      <c r="C20" s="35" t="s">
        <v>159</v>
      </c>
      <c r="D20" s="8">
        <v>1</v>
      </c>
      <c r="E20" s="36">
        <v>1</v>
      </c>
      <c r="F20" s="37">
        <v>2697682.05</v>
      </c>
      <c r="G20" s="38">
        <f t="shared" si="0"/>
        <v>7.4899099785966606E-3</v>
      </c>
      <c r="H20" s="37">
        <f t="shared" si="1"/>
        <v>2633605</v>
      </c>
      <c r="I20" s="37"/>
      <c r="J20" s="37">
        <v>2270552.5508221113</v>
      </c>
      <c r="K20" s="38">
        <f t="shared" si="2"/>
        <v>1.3930236075654762E-2</v>
      </c>
      <c r="L20" s="39">
        <f t="shared" si="3"/>
        <v>1010966</v>
      </c>
    </row>
    <row r="21" spans="1:16" x14ac:dyDescent="0.2">
      <c r="A21" s="18" t="s">
        <v>53</v>
      </c>
      <c r="B21" s="8" t="s">
        <v>54</v>
      </c>
      <c r="C21" s="35" t="s">
        <v>159</v>
      </c>
      <c r="D21" s="8">
        <v>1</v>
      </c>
      <c r="E21" s="36">
        <v>1</v>
      </c>
      <c r="F21" s="37">
        <v>1653461.62</v>
      </c>
      <c r="G21" s="38">
        <f t="shared" si="0"/>
        <v>4.5907110094255184E-3</v>
      </c>
      <c r="H21" s="37">
        <f t="shared" si="1"/>
        <v>1614188</v>
      </c>
      <c r="I21" s="37"/>
      <c r="J21" s="37">
        <v>2299617.4409764977</v>
      </c>
      <c r="K21" s="38">
        <f t="shared" si="2"/>
        <v>1.4108554248126471E-2</v>
      </c>
      <c r="L21" s="39">
        <f t="shared" si="3"/>
        <v>1023908</v>
      </c>
    </row>
    <row r="22" spans="1:16" x14ac:dyDescent="0.2">
      <c r="A22" s="18" t="s">
        <v>55</v>
      </c>
      <c r="B22" s="8" t="s">
        <v>56</v>
      </c>
      <c r="C22" s="35" t="s">
        <v>159</v>
      </c>
      <c r="D22" s="8">
        <v>1</v>
      </c>
      <c r="E22" s="36">
        <v>1</v>
      </c>
      <c r="F22" s="37">
        <v>1695187.57</v>
      </c>
      <c r="G22" s="38">
        <f t="shared" si="0"/>
        <v>4.7065599506569081E-3</v>
      </c>
      <c r="H22" s="37">
        <f t="shared" si="1"/>
        <v>1654923</v>
      </c>
      <c r="I22" s="37"/>
      <c r="J22" s="37">
        <v>1455116.5462318454</v>
      </c>
      <c r="K22" s="38">
        <f t="shared" si="2"/>
        <v>8.9273939065016156E-3</v>
      </c>
      <c r="L22" s="39">
        <f t="shared" si="3"/>
        <v>647892</v>
      </c>
    </row>
    <row r="23" spans="1:16" x14ac:dyDescent="0.2">
      <c r="A23" s="18" t="s">
        <v>57</v>
      </c>
      <c r="B23" s="8" t="s">
        <v>165</v>
      </c>
      <c r="C23" s="35" t="s">
        <v>159</v>
      </c>
      <c r="D23" s="8">
        <v>1</v>
      </c>
      <c r="E23" s="36">
        <v>1</v>
      </c>
      <c r="F23" s="37">
        <v>1715414.5999999999</v>
      </c>
      <c r="G23" s="38">
        <f t="shared" si="0"/>
        <v>4.7627187681255467E-3</v>
      </c>
      <c r="H23" s="37">
        <f t="shared" si="1"/>
        <v>1674669</v>
      </c>
      <c r="I23" s="37"/>
      <c r="J23" s="37">
        <v>1869432.9389991853</v>
      </c>
      <c r="K23" s="38">
        <f t="shared" si="2"/>
        <v>1.1469297267942432E-2</v>
      </c>
      <c r="L23" s="39">
        <f t="shared" si="3"/>
        <v>832367</v>
      </c>
    </row>
    <row r="24" spans="1:16" x14ac:dyDescent="0.2">
      <c r="A24" s="18" t="s">
        <v>58</v>
      </c>
      <c r="B24" s="8" t="s">
        <v>59</v>
      </c>
      <c r="C24" s="35" t="s">
        <v>159</v>
      </c>
      <c r="D24" s="8">
        <v>1</v>
      </c>
      <c r="E24" s="36">
        <v>1</v>
      </c>
      <c r="F24" s="37">
        <v>13952218.339999998</v>
      </c>
      <c r="G24" s="38">
        <f t="shared" si="0"/>
        <v>3.8737277941381314E-2</v>
      </c>
      <c r="H24" s="37">
        <f t="shared" si="1"/>
        <v>13620818</v>
      </c>
      <c r="I24" s="37"/>
      <c r="J24" s="37">
        <v>7563362.6372787142</v>
      </c>
      <c r="K24" s="38">
        <f t="shared" si="2"/>
        <v>4.640254946970121E-2</v>
      </c>
      <c r="L24" s="39">
        <f t="shared" si="3"/>
        <v>3367597</v>
      </c>
      <c r="M24" s="19"/>
      <c r="N24" s="19"/>
      <c r="P24" s="19"/>
    </row>
    <row r="25" spans="1:16" x14ac:dyDescent="0.2">
      <c r="A25" s="18" t="s">
        <v>60</v>
      </c>
      <c r="B25" s="8" t="s">
        <v>61</v>
      </c>
      <c r="C25" s="35" t="s">
        <v>159</v>
      </c>
      <c r="D25" s="8">
        <v>1</v>
      </c>
      <c r="E25" s="36">
        <v>1</v>
      </c>
      <c r="F25" s="37">
        <v>2763114.14</v>
      </c>
      <c r="G25" s="38">
        <f t="shared" si="0"/>
        <v>7.6715772228189505E-3</v>
      </c>
      <c r="H25" s="37">
        <f t="shared" si="1"/>
        <v>2697483</v>
      </c>
      <c r="I25" s="37"/>
      <c r="J25" s="37">
        <v>3160074.8035965911</v>
      </c>
      <c r="K25" s="38">
        <f t="shared" si="2"/>
        <v>1.9387610304324426E-2</v>
      </c>
      <c r="L25" s="39">
        <f t="shared" si="3"/>
        <v>1407027</v>
      </c>
    </row>
    <row r="26" spans="1:16" x14ac:dyDescent="0.2">
      <c r="A26" s="18" t="s">
        <v>62</v>
      </c>
      <c r="B26" s="8" t="s">
        <v>166</v>
      </c>
      <c r="C26" s="35" t="s">
        <v>159</v>
      </c>
      <c r="D26" s="8">
        <v>1</v>
      </c>
      <c r="E26" s="36">
        <v>1</v>
      </c>
      <c r="F26" s="37">
        <v>2870100.33</v>
      </c>
      <c r="G26" s="38">
        <f t="shared" si="0"/>
        <v>7.968616279757864E-3</v>
      </c>
      <c r="H26" s="37">
        <f t="shared" si="1"/>
        <v>2801928</v>
      </c>
      <c r="I26" s="37"/>
      <c r="J26" s="37">
        <v>2644432.9117194344</v>
      </c>
      <c r="K26" s="38">
        <f t="shared" si="2"/>
        <v>1.6224057326109827E-2</v>
      </c>
      <c r="L26" s="39">
        <f t="shared" si="3"/>
        <v>1177437</v>
      </c>
    </row>
    <row r="27" spans="1:16" x14ac:dyDescent="0.2">
      <c r="A27" s="70" t="s">
        <v>63</v>
      </c>
      <c r="B27" s="8" t="s">
        <v>167</v>
      </c>
      <c r="C27" s="35" t="s">
        <v>152</v>
      </c>
      <c r="D27" s="8">
        <v>1</v>
      </c>
      <c r="E27" s="36">
        <v>1</v>
      </c>
      <c r="F27" s="37">
        <v>96214.94</v>
      </c>
      <c r="G27" s="38">
        <f t="shared" si="0"/>
        <v>2.6713349677219339E-4</v>
      </c>
      <c r="H27" s="37">
        <f t="shared" si="1"/>
        <v>93930</v>
      </c>
      <c r="I27" s="37"/>
      <c r="J27" s="37">
        <v>0</v>
      </c>
      <c r="K27" s="38">
        <f t="shared" si="2"/>
        <v>0</v>
      </c>
      <c r="L27" s="39">
        <f t="shared" si="3"/>
        <v>0</v>
      </c>
    </row>
    <row r="28" spans="1:16" x14ac:dyDescent="0.2">
      <c r="A28" s="18" t="s">
        <v>64</v>
      </c>
      <c r="B28" s="8" t="s">
        <v>168</v>
      </c>
      <c r="C28" s="35" t="s">
        <v>159</v>
      </c>
      <c r="D28" s="8">
        <v>1</v>
      </c>
      <c r="E28" s="36">
        <v>1</v>
      </c>
      <c r="F28" s="37">
        <v>237289.51</v>
      </c>
      <c r="G28" s="38">
        <f t="shared" si="0"/>
        <v>6.5881636005448167E-4</v>
      </c>
      <c r="H28" s="37">
        <f t="shared" si="1"/>
        <v>231653</v>
      </c>
      <c r="I28" s="37"/>
      <c r="J28" s="37">
        <v>1112959.9122704358</v>
      </c>
      <c r="K28" s="38">
        <f t="shared" si="2"/>
        <v>6.8282032560988918E-3</v>
      </c>
      <c r="L28" s="39">
        <f t="shared" si="3"/>
        <v>495547</v>
      </c>
      <c r="M28" s="19"/>
      <c r="N28" s="19"/>
      <c r="P28" s="19"/>
    </row>
    <row r="29" spans="1:16" x14ac:dyDescent="0.2">
      <c r="A29" s="18" t="s">
        <v>65</v>
      </c>
      <c r="B29" s="8" t="s">
        <v>169</v>
      </c>
      <c r="C29" s="35" t="s">
        <v>159</v>
      </c>
      <c r="D29" s="8">
        <v>1</v>
      </c>
      <c r="E29" s="36">
        <v>1</v>
      </c>
      <c r="F29" s="37">
        <v>1096848.8799999999</v>
      </c>
      <c r="G29" s="38">
        <f t="shared" si="0"/>
        <v>3.0453178762577192E-3</v>
      </c>
      <c r="H29" s="37">
        <f t="shared" si="1"/>
        <v>1070796</v>
      </c>
      <c r="I29" s="37"/>
      <c r="J29" s="37">
        <v>873560.39992062678</v>
      </c>
      <c r="K29" s="38">
        <f t="shared" si="2"/>
        <v>5.3594454763144133E-3</v>
      </c>
      <c r="L29" s="39">
        <f t="shared" si="3"/>
        <v>388954</v>
      </c>
    </row>
    <row r="30" spans="1:16" x14ac:dyDescent="0.2">
      <c r="A30" s="18" t="s">
        <v>66</v>
      </c>
      <c r="B30" s="8" t="s">
        <v>67</v>
      </c>
      <c r="C30" s="35" t="s">
        <v>159</v>
      </c>
      <c r="D30" s="8">
        <v>1</v>
      </c>
      <c r="E30" s="36">
        <v>1</v>
      </c>
      <c r="F30" s="37">
        <v>19199226.27</v>
      </c>
      <c r="G30" s="38">
        <f t="shared" si="0"/>
        <v>5.3305198224159939E-2</v>
      </c>
      <c r="H30" s="37">
        <f t="shared" si="1"/>
        <v>18743196</v>
      </c>
      <c r="I30" s="37"/>
      <c r="J30" s="37">
        <v>6676459.0814958848</v>
      </c>
      <c r="K30" s="38">
        <f t="shared" si="2"/>
        <v>4.0961241403997518E-2</v>
      </c>
      <c r="L30" s="39">
        <f t="shared" si="3"/>
        <v>2972702</v>
      </c>
    </row>
    <row r="31" spans="1:16" x14ac:dyDescent="0.2">
      <c r="A31" s="18" t="s">
        <v>68</v>
      </c>
      <c r="B31" s="8" t="s">
        <v>69</v>
      </c>
      <c r="C31" s="35" t="s">
        <v>159</v>
      </c>
      <c r="D31" s="8">
        <v>1</v>
      </c>
      <c r="E31" s="36">
        <v>1</v>
      </c>
      <c r="F31" s="37">
        <v>4295643.08</v>
      </c>
      <c r="G31" s="38">
        <f t="shared" si="0"/>
        <v>1.1926527801666507E-2</v>
      </c>
      <c r="H31" s="37">
        <f t="shared" si="1"/>
        <v>4193611</v>
      </c>
      <c r="I31" s="37"/>
      <c r="J31" s="37">
        <v>3771576.3859300064</v>
      </c>
      <c r="K31" s="38">
        <f t="shared" si="2"/>
        <v>2.3139279209524008E-2</v>
      </c>
      <c r="L31" s="39">
        <f t="shared" si="3"/>
        <v>1679299</v>
      </c>
    </row>
    <row r="32" spans="1:16" x14ac:dyDescent="0.2">
      <c r="A32" s="18" t="s">
        <v>70</v>
      </c>
      <c r="B32" s="8" t="s">
        <v>170</v>
      </c>
      <c r="C32" s="35" t="s">
        <v>159</v>
      </c>
      <c r="D32" s="8">
        <v>1</v>
      </c>
      <c r="E32" s="36">
        <v>1</v>
      </c>
      <c r="F32" s="37">
        <v>6922010.5700000003</v>
      </c>
      <c r="G32" s="38">
        <f t="shared" si="0"/>
        <v>1.921843830342963E-2</v>
      </c>
      <c r="H32" s="50">
        <f t="shared" si="1"/>
        <v>6757595</v>
      </c>
      <c r="I32" s="50"/>
      <c r="J32" s="50">
        <v>4734647.2078490984</v>
      </c>
      <c r="K32" s="52">
        <f t="shared" si="2"/>
        <v>2.904788674298554E-2</v>
      </c>
      <c r="L32" s="53">
        <f t="shared" si="3"/>
        <v>2108108</v>
      </c>
    </row>
    <row r="33" spans="1:16" x14ac:dyDescent="0.2">
      <c r="A33" s="18" t="s">
        <v>71</v>
      </c>
      <c r="B33" s="8" t="s">
        <v>72</v>
      </c>
      <c r="C33" s="35" t="s">
        <v>159</v>
      </c>
      <c r="D33" s="8">
        <v>1</v>
      </c>
      <c r="E33" s="36">
        <v>1</v>
      </c>
      <c r="F33" s="37">
        <v>107762.42</v>
      </c>
      <c r="G33" s="38">
        <f t="shared" si="0"/>
        <v>2.9919420076792385E-4</v>
      </c>
      <c r="H33" s="50">
        <v>34580.38356164383</v>
      </c>
      <c r="I33" s="50"/>
      <c r="J33" s="50">
        <v>573589.69161869586</v>
      </c>
      <c r="K33" s="52">
        <f t="shared" si="2"/>
        <v>3.5190728406252381E-3</v>
      </c>
      <c r="L33" s="53">
        <v>83765.917808219179</v>
      </c>
    </row>
    <row r="34" spans="1:16" x14ac:dyDescent="0.2">
      <c r="A34" s="18" t="s">
        <v>73</v>
      </c>
      <c r="B34" s="8" t="s">
        <v>74</v>
      </c>
      <c r="C34" s="35" t="s">
        <v>152</v>
      </c>
      <c r="D34" s="8">
        <v>1</v>
      </c>
      <c r="E34" s="36">
        <v>1</v>
      </c>
      <c r="F34" s="37">
        <v>138568.20000000001</v>
      </c>
      <c r="G34" s="38">
        <f t="shared" si="0"/>
        <v>3.8472411672686848E-4</v>
      </c>
      <c r="H34" s="37">
        <f t="shared" ref="H34:H55" si="4">IF($E34=1,ROUND(G34*($H$61+$H$62),0),0)</f>
        <v>135277</v>
      </c>
      <c r="J34" s="37">
        <v>0</v>
      </c>
      <c r="K34" s="38">
        <f t="shared" si="2"/>
        <v>0</v>
      </c>
      <c r="L34" s="39">
        <f t="shared" ref="L34:L55" si="5">IF($E34=1,ROUND(K34*($L$61+$L$62),0),0)</f>
        <v>0</v>
      </c>
    </row>
    <row r="35" spans="1:16" x14ac:dyDescent="0.2">
      <c r="A35" s="18" t="s">
        <v>75</v>
      </c>
      <c r="B35" s="8" t="s">
        <v>171</v>
      </c>
      <c r="C35" s="35" t="s">
        <v>159</v>
      </c>
      <c r="D35" s="8">
        <v>1</v>
      </c>
      <c r="E35" s="36">
        <v>1</v>
      </c>
      <c r="F35" s="37">
        <v>8445425.8300000001</v>
      </c>
      <c r="G35" s="38">
        <f t="shared" si="0"/>
        <v>2.3448085439725926E-2</v>
      </c>
      <c r="H35" s="37">
        <f t="shared" si="4"/>
        <v>8244825</v>
      </c>
      <c r="I35" s="37"/>
      <c r="J35" s="37">
        <v>4120265.5453513768</v>
      </c>
      <c r="K35" s="38">
        <f t="shared" si="2"/>
        <v>2.5278548043448416E-2</v>
      </c>
      <c r="L35" s="39">
        <f t="shared" si="5"/>
        <v>1834553</v>
      </c>
    </row>
    <row r="36" spans="1:16" x14ac:dyDescent="0.2">
      <c r="A36" s="18" t="s">
        <v>76</v>
      </c>
      <c r="B36" s="8" t="s">
        <v>77</v>
      </c>
      <c r="C36" s="35" t="s">
        <v>159</v>
      </c>
      <c r="D36" s="8">
        <v>1</v>
      </c>
      <c r="E36" s="36">
        <v>1</v>
      </c>
      <c r="F36" s="37">
        <v>9298816.0299999993</v>
      </c>
      <c r="G36" s="38">
        <f t="shared" si="0"/>
        <v>2.581745872247309E-2</v>
      </c>
      <c r="H36" s="37">
        <f t="shared" si="4"/>
        <v>9077945</v>
      </c>
      <c r="I36" s="37"/>
      <c r="J36" s="37">
        <v>5130034.9692842448</v>
      </c>
      <c r="K36" s="38">
        <f t="shared" si="2"/>
        <v>3.1473659648449455E-2</v>
      </c>
      <c r="L36" s="39">
        <f t="shared" si="5"/>
        <v>2284154</v>
      </c>
      <c r="M36" s="19"/>
      <c r="N36" s="19"/>
      <c r="P36" s="19"/>
    </row>
    <row r="37" spans="1:16" x14ac:dyDescent="0.2">
      <c r="A37" s="18" t="s">
        <v>78</v>
      </c>
      <c r="B37" s="8" t="s">
        <v>79</v>
      </c>
      <c r="C37" s="35" t="s">
        <v>152</v>
      </c>
      <c r="D37" s="8">
        <v>1</v>
      </c>
      <c r="E37" s="36">
        <v>1</v>
      </c>
      <c r="F37" s="37">
        <v>5345482.6199999992</v>
      </c>
      <c r="G37" s="38">
        <f t="shared" ref="G37:G68" si="6">IF($E37=1,F37/$F$58,0)</f>
        <v>1.4841327804347075E-2</v>
      </c>
      <c r="H37" s="37">
        <f t="shared" si="4"/>
        <v>5218514</v>
      </c>
      <c r="I37" s="37"/>
      <c r="J37" s="37">
        <v>0</v>
      </c>
      <c r="K37" s="38">
        <f t="shared" ref="K37:K68" si="7">IF($E37=1,J37/$J$58,0)</f>
        <v>0</v>
      </c>
      <c r="L37" s="39">
        <f t="shared" si="5"/>
        <v>0</v>
      </c>
    </row>
    <row r="38" spans="1:16" s="19" customFormat="1" x14ac:dyDescent="0.2">
      <c r="A38" s="71" t="s">
        <v>80</v>
      </c>
      <c r="B38" s="8" t="s">
        <v>81</v>
      </c>
      <c r="C38" s="35" t="s">
        <v>152</v>
      </c>
      <c r="D38" s="8">
        <v>1</v>
      </c>
      <c r="E38" s="36">
        <v>1</v>
      </c>
      <c r="F38" s="37">
        <v>1865108.2</v>
      </c>
      <c r="G38" s="38">
        <f t="shared" si="6"/>
        <v>5.1783317156825267E-3</v>
      </c>
      <c r="H38" s="37">
        <f t="shared" si="4"/>
        <v>1820807</v>
      </c>
      <c r="I38" s="37"/>
      <c r="J38" s="37">
        <v>0</v>
      </c>
      <c r="K38" s="38">
        <f t="shared" si="7"/>
        <v>0</v>
      </c>
      <c r="L38" s="39">
        <f t="shared" si="5"/>
        <v>0</v>
      </c>
      <c r="M38" s="7"/>
      <c r="N38" s="7"/>
      <c r="O38" s="7"/>
      <c r="P38" s="7"/>
    </row>
    <row r="39" spans="1:16" x14ac:dyDescent="0.2">
      <c r="A39" s="18" t="s">
        <v>82</v>
      </c>
      <c r="B39" s="8" t="s">
        <v>83</v>
      </c>
      <c r="C39" s="35" t="s">
        <v>159</v>
      </c>
      <c r="D39" s="8">
        <v>1</v>
      </c>
      <c r="E39" s="36">
        <v>1</v>
      </c>
      <c r="F39" s="37">
        <v>57383339.039999999</v>
      </c>
      <c r="G39" s="38">
        <f t="shared" si="6"/>
        <v>0.15932049652808097</v>
      </c>
      <c r="H39" s="37">
        <f t="shared" si="4"/>
        <v>56020338</v>
      </c>
      <c r="I39" s="37"/>
      <c r="J39" s="37">
        <v>22027883.747936342</v>
      </c>
      <c r="K39" s="38">
        <f t="shared" si="7"/>
        <v>0.13514491031917669</v>
      </c>
      <c r="L39" s="39">
        <f t="shared" si="5"/>
        <v>9807943</v>
      </c>
    </row>
    <row r="40" spans="1:16" x14ac:dyDescent="0.2">
      <c r="A40" s="18" t="s">
        <v>84</v>
      </c>
      <c r="B40" s="8" t="s">
        <v>85</v>
      </c>
      <c r="C40" s="35" t="s">
        <v>159</v>
      </c>
      <c r="D40" s="8">
        <v>1</v>
      </c>
      <c r="E40" s="36">
        <v>1</v>
      </c>
      <c r="F40" s="37">
        <v>3386436.65</v>
      </c>
      <c r="G40" s="38">
        <f t="shared" si="6"/>
        <v>9.4021849819998053E-3</v>
      </c>
      <c r="H40" s="37">
        <f t="shared" si="4"/>
        <v>3306000</v>
      </c>
      <c r="I40" s="37"/>
      <c r="J40" s="37">
        <v>2055049.7223337099</v>
      </c>
      <c r="K40" s="38">
        <f t="shared" si="7"/>
        <v>1.2608088620962372E-2</v>
      </c>
      <c r="L40" s="39">
        <f t="shared" si="5"/>
        <v>915013</v>
      </c>
    </row>
    <row r="41" spans="1:16" x14ac:dyDescent="0.2">
      <c r="A41" s="18" t="s">
        <v>86</v>
      </c>
      <c r="B41" s="8" t="s">
        <v>172</v>
      </c>
      <c r="C41" s="35" t="s">
        <v>159</v>
      </c>
      <c r="D41" s="8">
        <v>1</v>
      </c>
      <c r="E41" s="36">
        <v>1</v>
      </c>
      <c r="F41" s="37">
        <v>331330.70999999996</v>
      </c>
      <c r="G41" s="38">
        <f t="shared" si="6"/>
        <v>9.1991463228385871E-4</v>
      </c>
      <c r="H41" s="37">
        <f t="shared" si="4"/>
        <v>323461</v>
      </c>
      <c r="I41" s="37"/>
      <c r="J41" s="37">
        <v>836489.39165927283</v>
      </c>
      <c r="K41" s="38">
        <f t="shared" si="7"/>
        <v>5.1320083723124695E-3</v>
      </c>
      <c r="L41" s="39">
        <f t="shared" si="5"/>
        <v>372448</v>
      </c>
    </row>
    <row r="42" spans="1:16" x14ac:dyDescent="0.2">
      <c r="A42" s="18" t="s">
        <v>87</v>
      </c>
      <c r="B42" s="8" t="s">
        <v>173</v>
      </c>
      <c r="C42" s="35" t="s">
        <v>159</v>
      </c>
      <c r="D42" s="8">
        <v>1</v>
      </c>
      <c r="E42" s="36">
        <v>1</v>
      </c>
      <c r="F42" s="37">
        <v>8660128.5300000012</v>
      </c>
      <c r="G42" s="38">
        <f t="shared" si="6"/>
        <v>2.4044191231793473E-2</v>
      </c>
      <c r="H42" s="37">
        <f t="shared" si="4"/>
        <v>8454428</v>
      </c>
      <c r="I42" s="37"/>
      <c r="J42" s="37">
        <v>5887517.0441811299</v>
      </c>
      <c r="K42" s="38">
        <f t="shared" si="7"/>
        <v>3.6120944346867828E-2</v>
      </c>
      <c r="L42" s="39">
        <f t="shared" si="5"/>
        <v>2621424</v>
      </c>
    </row>
    <row r="43" spans="1:16" s="19" customFormat="1" x14ac:dyDescent="0.2">
      <c r="A43" s="19" t="s">
        <v>88</v>
      </c>
      <c r="B43" s="8" t="s">
        <v>89</v>
      </c>
      <c r="C43" s="35" t="s">
        <v>159</v>
      </c>
      <c r="D43" s="8">
        <v>1</v>
      </c>
      <c r="E43" s="36">
        <v>1</v>
      </c>
      <c r="F43" s="37">
        <v>213984.47</v>
      </c>
      <c r="G43" s="38">
        <f t="shared" si="6"/>
        <v>5.9411168084753279E-4</v>
      </c>
      <c r="H43" s="37">
        <f t="shared" si="4"/>
        <v>208902</v>
      </c>
      <c r="I43" s="37"/>
      <c r="J43" s="37">
        <v>1446274.2316943465</v>
      </c>
      <c r="K43" s="38">
        <f t="shared" si="7"/>
        <v>8.8731447639667036E-3</v>
      </c>
      <c r="L43" s="39">
        <f t="shared" si="5"/>
        <v>643955</v>
      </c>
      <c r="O43" s="7"/>
    </row>
    <row r="44" spans="1:16" s="19" customFormat="1" x14ac:dyDescent="0.2">
      <c r="A44" s="19" t="s">
        <v>90</v>
      </c>
      <c r="B44" s="8" t="s">
        <v>91</v>
      </c>
      <c r="C44" s="35" t="s">
        <v>152</v>
      </c>
      <c r="D44" s="8">
        <v>1</v>
      </c>
      <c r="E44" s="36">
        <v>1</v>
      </c>
      <c r="F44" s="37">
        <v>2856396.0000000005</v>
      </c>
      <c r="G44" s="38">
        <f t="shared" si="6"/>
        <v>7.9305672450256295E-3</v>
      </c>
      <c r="H44" s="37">
        <f t="shared" si="4"/>
        <v>2788549</v>
      </c>
      <c r="I44" s="37"/>
      <c r="J44" s="37">
        <v>0</v>
      </c>
      <c r="K44" s="38">
        <f t="shared" si="7"/>
        <v>0</v>
      </c>
      <c r="L44" s="39">
        <f t="shared" si="5"/>
        <v>0</v>
      </c>
      <c r="O44" s="7"/>
    </row>
    <row r="45" spans="1:16" x14ac:dyDescent="0.2">
      <c r="A45" s="18" t="s">
        <v>92</v>
      </c>
      <c r="B45" s="8" t="s">
        <v>93</v>
      </c>
      <c r="C45" s="35" t="s">
        <v>159</v>
      </c>
      <c r="D45" s="8">
        <v>1</v>
      </c>
      <c r="E45" s="36">
        <v>1</v>
      </c>
      <c r="F45" s="37">
        <v>7048881.3499999996</v>
      </c>
      <c r="G45" s="38">
        <f t="shared" si="6"/>
        <v>1.9570685419102261E-2</v>
      </c>
      <c r="H45" s="37">
        <f t="shared" si="4"/>
        <v>6881452</v>
      </c>
      <c r="I45" s="37"/>
      <c r="J45" s="37">
        <v>2259837.68716894</v>
      </c>
      <c r="K45" s="38">
        <f t="shared" si="7"/>
        <v>1.3864498517564295E-2</v>
      </c>
      <c r="L45" s="39">
        <f t="shared" si="5"/>
        <v>1006196</v>
      </c>
    </row>
    <row r="46" spans="1:16" s="19" customFormat="1" x14ac:dyDescent="0.2">
      <c r="A46" s="18" t="s">
        <v>94</v>
      </c>
      <c r="B46" s="8" t="s">
        <v>95</v>
      </c>
      <c r="C46" s="35" t="s">
        <v>159</v>
      </c>
      <c r="D46" s="8">
        <v>1</v>
      </c>
      <c r="E46" s="36">
        <v>1</v>
      </c>
      <c r="F46" s="37">
        <v>29345875.809999995</v>
      </c>
      <c r="G46" s="38">
        <f t="shared" si="6"/>
        <v>8.1476602500275122E-2</v>
      </c>
      <c r="H46" s="37">
        <f t="shared" si="4"/>
        <v>28648836</v>
      </c>
      <c r="I46" s="37"/>
      <c r="J46" s="37">
        <v>12912080.398492569</v>
      </c>
      <c r="K46" s="38">
        <f t="shared" si="7"/>
        <v>7.9217866203409384E-2</v>
      </c>
      <c r="L46" s="39">
        <f t="shared" si="5"/>
        <v>5749120</v>
      </c>
      <c r="O46" s="7"/>
    </row>
    <row r="47" spans="1:16" s="19" customFormat="1" x14ac:dyDescent="0.2">
      <c r="A47" s="18" t="s">
        <v>96</v>
      </c>
      <c r="B47" s="8" t="s">
        <v>97</v>
      </c>
      <c r="C47" s="35" t="s">
        <v>159</v>
      </c>
      <c r="D47" s="8">
        <v>1</v>
      </c>
      <c r="E47" s="51">
        <v>1</v>
      </c>
      <c r="F47" s="37">
        <v>476855.81</v>
      </c>
      <c r="G47" s="38">
        <f t="shared" si="6"/>
        <v>1.3239540551751802E-3</v>
      </c>
      <c r="H47" s="37">
        <f t="shared" si="4"/>
        <v>465529</v>
      </c>
      <c r="I47" s="37"/>
      <c r="J47" s="37">
        <v>2345647.425146223</v>
      </c>
      <c r="K47" s="38">
        <f t="shared" si="7"/>
        <v>1.4390956232529237E-2</v>
      </c>
      <c r="L47" s="39">
        <f t="shared" si="5"/>
        <v>1044402</v>
      </c>
      <c r="O47" s="7"/>
    </row>
    <row r="48" spans="1:16" x14ac:dyDescent="0.2">
      <c r="A48" s="18" t="s">
        <v>98</v>
      </c>
      <c r="B48" s="8" t="s">
        <v>99</v>
      </c>
      <c r="C48" s="35" t="s">
        <v>159</v>
      </c>
      <c r="D48" s="8">
        <v>1</v>
      </c>
      <c r="E48" s="36">
        <v>1</v>
      </c>
      <c r="F48" s="37">
        <v>29792250.440000001</v>
      </c>
      <c r="G48" s="38">
        <f t="shared" si="6"/>
        <v>8.2715927866816918E-2</v>
      </c>
      <c r="H48" s="37">
        <f t="shared" si="4"/>
        <v>29084608</v>
      </c>
      <c r="I48" s="37"/>
      <c r="J48" s="37">
        <v>6802537.2641792838</v>
      </c>
      <c r="K48" s="38">
        <f t="shared" si="7"/>
        <v>4.1734753053456308E-2</v>
      </c>
      <c r="L48" s="39">
        <f t="shared" si="5"/>
        <v>3028838</v>
      </c>
    </row>
    <row r="49" spans="1:15" x14ac:dyDescent="0.2">
      <c r="A49" s="18" t="s">
        <v>100</v>
      </c>
      <c r="B49" s="8" t="s">
        <v>101</v>
      </c>
      <c r="C49" s="35" t="s">
        <v>159</v>
      </c>
      <c r="D49" s="8">
        <v>1</v>
      </c>
      <c r="E49" s="36">
        <v>1</v>
      </c>
      <c r="F49" s="37">
        <v>1183027.1299999999</v>
      </c>
      <c r="G49" s="38">
        <f t="shared" si="6"/>
        <v>3.2845852630919081E-3</v>
      </c>
      <c r="H49" s="37">
        <f t="shared" si="4"/>
        <v>1154927</v>
      </c>
      <c r="I49" s="37"/>
      <c r="J49" s="37">
        <v>1659079.7461430943</v>
      </c>
      <c r="K49" s="38">
        <f t="shared" si="7"/>
        <v>1.0178743726386169E-2</v>
      </c>
      <c r="L49" s="39">
        <f t="shared" si="5"/>
        <v>738707</v>
      </c>
    </row>
    <row r="50" spans="1:15" s="19" customFormat="1" x14ac:dyDescent="0.2">
      <c r="A50" s="18" t="s">
        <v>102</v>
      </c>
      <c r="B50" s="8" t="s">
        <v>103</v>
      </c>
      <c r="C50" s="35" t="s">
        <v>159</v>
      </c>
      <c r="D50" s="8">
        <v>1</v>
      </c>
      <c r="E50" s="36">
        <v>1</v>
      </c>
      <c r="F50" s="37">
        <v>2254100.5900000003</v>
      </c>
      <c r="G50" s="38">
        <f t="shared" si="6"/>
        <v>6.2583396370975682E-3</v>
      </c>
      <c r="H50" s="37">
        <f t="shared" si="4"/>
        <v>2200560</v>
      </c>
      <c r="I50" s="37"/>
      <c r="J50" s="37">
        <v>1768961.0059887921</v>
      </c>
      <c r="K50" s="38">
        <f t="shared" si="7"/>
        <v>1.085288442812272E-2</v>
      </c>
      <c r="L50" s="39">
        <f t="shared" si="5"/>
        <v>787632</v>
      </c>
      <c r="O50" s="7"/>
    </row>
    <row r="51" spans="1:15" x14ac:dyDescent="0.2">
      <c r="A51" s="18" t="s">
        <v>104</v>
      </c>
      <c r="B51" s="8" t="s">
        <v>105</v>
      </c>
      <c r="C51" s="35" t="s">
        <v>159</v>
      </c>
      <c r="D51" s="8">
        <v>1</v>
      </c>
      <c r="E51" s="36">
        <v>1</v>
      </c>
      <c r="F51" s="37">
        <v>3354552.7699999996</v>
      </c>
      <c r="G51" s="38">
        <f t="shared" si="6"/>
        <v>9.313661803010501E-3</v>
      </c>
      <c r="H51" s="37">
        <f t="shared" si="4"/>
        <v>3274874</v>
      </c>
      <c r="I51" s="37"/>
      <c r="J51" s="37">
        <v>4447339.8942841776</v>
      </c>
      <c r="K51" s="38">
        <f t="shared" si="7"/>
        <v>2.7285206243574771E-2</v>
      </c>
      <c r="L51" s="39">
        <f t="shared" si="5"/>
        <v>1980184</v>
      </c>
    </row>
    <row r="52" spans="1:15" s="19" customFormat="1" x14ac:dyDescent="0.2">
      <c r="A52" s="18" t="s">
        <v>106</v>
      </c>
      <c r="B52" s="8" t="s">
        <v>107</v>
      </c>
      <c r="C52" s="35" t="s">
        <v>159</v>
      </c>
      <c r="D52" s="8">
        <v>1</v>
      </c>
      <c r="E52" s="36">
        <v>1</v>
      </c>
      <c r="F52" s="37">
        <v>162964.86000000002</v>
      </c>
      <c r="G52" s="38">
        <f t="shared" si="6"/>
        <v>4.5245959622061764E-4</v>
      </c>
      <c r="H52" s="37">
        <f t="shared" si="4"/>
        <v>159094</v>
      </c>
      <c r="I52" s="37"/>
      <c r="J52" s="37">
        <v>3713055.2886770917</v>
      </c>
      <c r="K52" s="38">
        <f t="shared" si="7"/>
        <v>2.2780242066849515E-2</v>
      </c>
      <c r="L52" s="39">
        <f t="shared" si="5"/>
        <v>1653243</v>
      </c>
      <c r="O52" s="7"/>
    </row>
    <row r="53" spans="1:15" x14ac:dyDescent="0.2">
      <c r="A53" s="18" t="s">
        <v>108</v>
      </c>
      <c r="B53" s="8" t="s">
        <v>109</v>
      </c>
      <c r="C53" s="35" t="s">
        <v>152</v>
      </c>
      <c r="D53" s="8">
        <v>1</v>
      </c>
      <c r="E53" s="36">
        <v>1</v>
      </c>
      <c r="F53" s="37">
        <v>1624932.1400000001</v>
      </c>
      <c r="G53" s="38">
        <f t="shared" si="6"/>
        <v>4.5115010680848869E-3</v>
      </c>
      <c r="H53" s="37">
        <f t="shared" si="4"/>
        <v>1586336</v>
      </c>
      <c r="I53" s="37"/>
      <c r="J53" s="37">
        <v>2729.8628758447867</v>
      </c>
      <c r="K53" s="38">
        <f t="shared" si="7"/>
        <v>1.6748185062228501E-5</v>
      </c>
      <c r="L53" s="39">
        <f t="shared" si="5"/>
        <v>1215</v>
      </c>
    </row>
    <row r="54" spans="1:15" s="19" customFormat="1" x14ac:dyDescent="0.2">
      <c r="A54" s="18" t="s">
        <v>110</v>
      </c>
      <c r="B54" s="8" t="s">
        <v>111</v>
      </c>
      <c r="C54" s="35" t="s">
        <v>152</v>
      </c>
      <c r="D54" s="8">
        <v>1</v>
      </c>
      <c r="E54" s="36">
        <v>1</v>
      </c>
      <c r="F54" s="37">
        <v>5232108.92</v>
      </c>
      <c r="G54" s="38">
        <f t="shared" si="6"/>
        <v>1.452655430947194E-2</v>
      </c>
      <c r="H54" s="37">
        <f t="shared" si="4"/>
        <v>5107833</v>
      </c>
      <c r="I54" s="37"/>
      <c r="J54" s="37">
        <v>0</v>
      </c>
      <c r="K54" s="38">
        <f t="shared" si="7"/>
        <v>0</v>
      </c>
      <c r="L54" s="39">
        <f t="shared" si="5"/>
        <v>0</v>
      </c>
      <c r="O54" s="7"/>
    </row>
    <row r="55" spans="1:15" x14ac:dyDescent="0.2">
      <c r="A55" s="18" t="s">
        <v>112</v>
      </c>
      <c r="B55" s="8" t="s">
        <v>113</v>
      </c>
      <c r="C55" s="35" t="s">
        <v>159</v>
      </c>
      <c r="D55" s="8">
        <v>1</v>
      </c>
      <c r="E55" s="36">
        <v>1</v>
      </c>
      <c r="F55" s="37">
        <v>1061383.8799999999</v>
      </c>
      <c r="G55" s="38">
        <f t="shared" si="6"/>
        <v>2.9468519887040209E-3</v>
      </c>
      <c r="H55" s="37">
        <f t="shared" si="4"/>
        <v>1036173</v>
      </c>
      <c r="I55" s="37"/>
      <c r="J55" s="37">
        <v>1346459.9438656671</v>
      </c>
      <c r="K55" s="38">
        <f t="shared" si="7"/>
        <v>8.2607666920857369E-3</v>
      </c>
      <c r="L55" s="39">
        <f t="shared" si="5"/>
        <v>599513</v>
      </c>
    </row>
    <row r="56" spans="1:15" s="19" customFormat="1" x14ac:dyDescent="0.2">
      <c r="A56" s="18"/>
      <c r="B56" s="8"/>
      <c r="C56" s="35"/>
      <c r="D56" s="8"/>
      <c r="E56" s="36"/>
      <c r="F56" s="50"/>
      <c r="G56" s="52"/>
      <c r="H56" s="50"/>
      <c r="I56" s="50"/>
      <c r="J56" s="50"/>
      <c r="K56" s="52"/>
      <c r="L56" s="53"/>
    </row>
    <row r="57" spans="1:15" x14ac:dyDescent="0.2">
      <c r="A57" s="54"/>
      <c r="B57" s="54"/>
      <c r="E57" s="51"/>
      <c r="F57" s="37"/>
      <c r="G57" s="38"/>
      <c r="H57" s="37"/>
      <c r="I57" s="37"/>
      <c r="J57" s="37"/>
      <c r="K57" s="38"/>
      <c r="L57" s="39"/>
    </row>
    <row r="58" spans="1:15" x14ac:dyDescent="0.2">
      <c r="A58" s="12"/>
      <c r="E58" s="36"/>
      <c r="F58" s="50">
        <f>SUM(F5:F56)</f>
        <v>360175497.13</v>
      </c>
      <c r="G58" s="55">
        <f>SUM(G5:G56)</f>
        <v>1.0000000000000002</v>
      </c>
      <c r="H58" s="26">
        <f>SUM(H5:H56)</f>
        <v>351549785.38356161</v>
      </c>
      <c r="I58" s="37"/>
      <c r="J58" s="50">
        <f>SUM(J5:J56)</f>
        <v>162994549.30202168</v>
      </c>
      <c r="K58" s="55">
        <f>SUM(K5:K56)</f>
        <v>1.0000000000000002</v>
      </c>
      <c r="L58" s="37">
        <f>SUM(L5:L56)</f>
        <v>72401898.91780822</v>
      </c>
    </row>
    <row r="59" spans="1:15" x14ac:dyDescent="0.2">
      <c r="A59" s="12"/>
      <c r="E59" s="36"/>
      <c r="F59" s="50">
        <f>SUM(F5:F56)</f>
        <v>360175497.13</v>
      </c>
      <c r="G59" s="50"/>
      <c r="H59" s="50">
        <f>H61-H58</f>
        <v>1.7523380517959595</v>
      </c>
      <c r="I59" s="50"/>
      <c r="J59" s="50">
        <f>SUM(J5:J56)</f>
        <v>162994549.30202168</v>
      </c>
      <c r="L59" s="39">
        <f>L61-L58</f>
        <v>0.23316195607185364</v>
      </c>
    </row>
    <row r="60" spans="1:15" x14ac:dyDescent="0.2">
      <c r="A60" s="12"/>
      <c r="E60" s="36"/>
      <c r="F60" s="50"/>
      <c r="G60" s="50"/>
      <c r="H60" s="50"/>
      <c r="I60" s="50"/>
      <c r="J60" s="37"/>
    </row>
    <row r="61" spans="1:15" x14ac:dyDescent="0.2">
      <c r="A61" s="12"/>
      <c r="E61" s="36"/>
      <c r="F61" s="50"/>
      <c r="G61" s="56" t="s">
        <v>153</v>
      </c>
      <c r="H61" s="57">
        <f>H1*'[5]UPL Gap Summary sfy18'!D20</f>
        <v>351549787.13589966</v>
      </c>
      <c r="I61" s="50"/>
      <c r="J61" s="25"/>
      <c r="K61" s="58" t="s">
        <v>154</v>
      </c>
      <c r="L61" s="59">
        <f>L1*'[5]UPL Gap Summary sfy18'!F20</f>
        <v>72401899.150970176</v>
      </c>
    </row>
    <row r="62" spans="1:15" x14ac:dyDescent="0.2">
      <c r="A62" s="12"/>
      <c r="E62" s="36"/>
      <c r="F62" s="50"/>
      <c r="G62" s="56" t="s">
        <v>155</v>
      </c>
      <c r="H62" s="57">
        <f>70601.75+20.55</f>
        <v>70622.3</v>
      </c>
      <c r="I62" s="50"/>
      <c r="J62" s="37"/>
      <c r="K62" s="58" t="s">
        <v>155</v>
      </c>
      <c r="L62" s="59">
        <f>171018.23+604.23+5.75</f>
        <v>171628.21000000002</v>
      </c>
    </row>
    <row r="63" spans="1:15" x14ac:dyDescent="0.2">
      <c r="A63" s="12"/>
      <c r="E63" s="36"/>
      <c r="F63" s="50"/>
      <c r="G63" s="50"/>
      <c r="H63" s="50"/>
      <c r="I63" s="50"/>
      <c r="J63" s="37"/>
    </row>
    <row r="64" spans="1:15" s="44" customFormat="1" x14ac:dyDescent="0.2">
      <c r="A64" s="40"/>
      <c r="B64" s="41" t="s">
        <v>156</v>
      </c>
      <c r="C64" s="42"/>
      <c r="D64" s="43"/>
      <c r="E64" s="45"/>
      <c r="F64" s="46"/>
      <c r="G64" s="47"/>
      <c r="H64" s="46"/>
      <c r="I64" s="46"/>
      <c r="J64" s="46"/>
      <c r="K64" s="47"/>
      <c r="L64" s="48"/>
    </row>
    <row r="65" spans="1:12" x14ac:dyDescent="0.2">
      <c r="A65" s="18" t="s">
        <v>114</v>
      </c>
      <c r="B65" s="8" t="s">
        <v>115</v>
      </c>
      <c r="C65" s="35" t="s">
        <v>159</v>
      </c>
      <c r="D65" s="8">
        <v>2</v>
      </c>
      <c r="E65" s="36">
        <v>1</v>
      </c>
      <c r="F65" s="37">
        <v>103919.76</v>
      </c>
      <c r="G65" s="38">
        <f t="shared" ref="G65:G79" si="8">IF($E65=1,F65/$F$82,0)</f>
        <v>2.5382490864321681E-3</v>
      </c>
      <c r="H65" s="37">
        <f t="shared" ref="H65:H79" si="9">IF($E65=1,ROUND(G65*($H$85),0),0)</f>
        <v>131132</v>
      </c>
      <c r="I65" s="37"/>
      <c r="J65" s="37">
        <v>501005.46193229215</v>
      </c>
      <c r="K65" s="38">
        <f t="shared" ref="K65:K79" si="10">IF($E65=1,J65/$J$82,0)</f>
        <v>1.5013421760558506E-2</v>
      </c>
      <c r="L65" s="39">
        <f t="shared" ref="L65:L79" si="11">IF($E65=1,ROUND(K65*$L$85,0),0)</f>
        <v>182914</v>
      </c>
    </row>
    <row r="66" spans="1:12" x14ac:dyDescent="0.2">
      <c r="A66" s="18" t="s">
        <v>116</v>
      </c>
      <c r="B66" s="8" t="s">
        <v>117</v>
      </c>
      <c r="C66" s="35" t="s">
        <v>159</v>
      </c>
      <c r="D66" s="8">
        <v>2</v>
      </c>
      <c r="E66" s="36">
        <v>1</v>
      </c>
      <c r="F66" s="37">
        <v>540751.39</v>
      </c>
      <c r="G66" s="38">
        <f t="shared" si="8"/>
        <v>1.3207899264340345E-2</v>
      </c>
      <c r="H66" s="37">
        <f t="shared" si="9"/>
        <v>682354</v>
      </c>
      <c r="I66" s="37"/>
      <c r="J66" s="37">
        <v>668353.62799233105</v>
      </c>
      <c r="K66" s="38">
        <f t="shared" si="10"/>
        <v>2.0028274469399615E-2</v>
      </c>
      <c r="L66" s="39">
        <f t="shared" si="11"/>
        <v>244012</v>
      </c>
    </row>
    <row r="67" spans="1:12" x14ac:dyDescent="0.2">
      <c r="A67" s="18" t="s">
        <v>118</v>
      </c>
      <c r="B67" s="8" t="s">
        <v>119</v>
      </c>
      <c r="C67" s="35" t="s">
        <v>159</v>
      </c>
      <c r="D67" s="8">
        <v>2</v>
      </c>
      <c r="E67" s="36">
        <v>1</v>
      </c>
      <c r="F67" s="37">
        <v>9550698.790000001</v>
      </c>
      <c r="G67" s="38">
        <f t="shared" si="8"/>
        <v>0.2332766403473826</v>
      </c>
      <c r="H67" s="37">
        <f t="shared" si="9"/>
        <v>12051663</v>
      </c>
      <c r="I67" s="37"/>
      <c r="J67" s="37">
        <v>5942492.2485828567</v>
      </c>
      <c r="K67" s="38">
        <f t="shared" si="10"/>
        <v>0.17807618721905524</v>
      </c>
      <c r="L67" s="39">
        <f t="shared" si="11"/>
        <v>2169571</v>
      </c>
    </row>
    <row r="68" spans="1:12" x14ac:dyDescent="0.2">
      <c r="A68" s="18" t="s">
        <v>120</v>
      </c>
      <c r="B68" s="8" t="s">
        <v>121</v>
      </c>
      <c r="C68" s="35" t="s">
        <v>159</v>
      </c>
      <c r="D68" s="8">
        <v>2</v>
      </c>
      <c r="E68" s="36">
        <v>1</v>
      </c>
      <c r="F68" s="37">
        <v>326822.68</v>
      </c>
      <c r="G68" s="38">
        <f t="shared" si="8"/>
        <v>7.9826721013916205E-3</v>
      </c>
      <c r="H68" s="37">
        <f t="shared" si="9"/>
        <v>412405</v>
      </c>
      <c r="I68" s="37"/>
      <c r="J68" s="37">
        <v>361492.36670736026</v>
      </c>
      <c r="K68" s="38">
        <f t="shared" si="10"/>
        <v>1.0832691012325802E-2</v>
      </c>
      <c r="L68" s="39">
        <f t="shared" si="11"/>
        <v>131979</v>
      </c>
    </row>
    <row r="69" spans="1:12" x14ac:dyDescent="0.2">
      <c r="A69" s="18" t="s">
        <v>122</v>
      </c>
      <c r="B69" s="8" t="s">
        <v>123</v>
      </c>
      <c r="C69" s="35" t="s">
        <v>159</v>
      </c>
      <c r="D69" s="8">
        <v>2</v>
      </c>
      <c r="E69" s="36">
        <v>1</v>
      </c>
      <c r="F69" s="37">
        <v>528047.85</v>
      </c>
      <c r="G69" s="38">
        <f t="shared" si="8"/>
        <v>1.2897614205950538E-2</v>
      </c>
      <c r="H69" s="37">
        <f t="shared" si="9"/>
        <v>666323</v>
      </c>
      <c r="I69" s="37"/>
      <c r="J69" s="37">
        <v>1081269.7764549111</v>
      </c>
      <c r="K69" s="38">
        <f t="shared" si="10"/>
        <v>3.2401960506083786E-2</v>
      </c>
      <c r="L69" s="39">
        <f t="shared" si="11"/>
        <v>394766</v>
      </c>
    </row>
    <row r="70" spans="1:12" x14ac:dyDescent="0.2">
      <c r="A70" s="18" t="s">
        <v>124</v>
      </c>
      <c r="B70" s="8" t="s">
        <v>125</v>
      </c>
      <c r="C70" s="35" t="s">
        <v>159</v>
      </c>
      <c r="D70" s="8">
        <v>2</v>
      </c>
      <c r="E70" s="36">
        <v>1</v>
      </c>
      <c r="F70" s="37">
        <v>1985334.96</v>
      </c>
      <c r="G70" s="38">
        <f t="shared" si="8"/>
        <v>4.8491977353314182E-2</v>
      </c>
      <c r="H70" s="37">
        <f t="shared" si="9"/>
        <v>2505219</v>
      </c>
      <c r="I70" s="37"/>
      <c r="J70" s="37">
        <v>1797873.0553534327</v>
      </c>
      <c r="K70" s="38">
        <f t="shared" si="10"/>
        <v>5.3876112144288099E-2</v>
      </c>
      <c r="L70" s="39">
        <f t="shared" si="11"/>
        <v>656394</v>
      </c>
    </row>
    <row r="71" spans="1:12" x14ac:dyDescent="0.2">
      <c r="A71" s="18" t="s">
        <v>126</v>
      </c>
      <c r="B71" s="8" t="s">
        <v>127</v>
      </c>
      <c r="C71" s="35" t="s">
        <v>159</v>
      </c>
      <c r="D71" s="8">
        <v>2</v>
      </c>
      <c r="E71" s="36">
        <v>1</v>
      </c>
      <c r="F71" s="37">
        <v>4179433.7800000003</v>
      </c>
      <c r="G71" s="38">
        <f t="shared" si="8"/>
        <v>0.10208302996358676</v>
      </c>
      <c r="H71" s="37">
        <f t="shared" si="9"/>
        <v>5273868</v>
      </c>
      <c r="I71" s="37"/>
      <c r="J71" s="37">
        <v>3092300.0976182427</v>
      </c>
      <c r="K71" s="38">
        <f t="shared" si="10"/>
        <v>9.2665667549215486E-2</v>
      </c>
      <c r="L71" s="39">
        <f t="shared" si="11"/>
        <v>1128982</v>
      </c>
    </row>
    <row r="72" spans="1:12" x14ac:dyDescent="0.2">
      <c r="A72" s="18" t="s">
        <v>128</v>
      </c>
      <c r="B72" s="8" t="s">
        <v>129</v>
      </c>
      <c r="C72" s="35" t="s">
        <v>159</v>
      </c>
      <c r="D72" s="8">
        <v>2</v>
      </c>
      <c r="E72" s="36">
        <v>1</v>
      </c>
      <c r="F72" s="37">
        <v>14547421.710000001</v>
      </c>
      <c r="G72" s="38">
        <f t="shared" si="8"/>
        <v>0.35532202793146361</v>
      </c>
      <c r="H72" s="37">
        <f t="shared" si="9"/>
        <v>18356838</v>
      </c>
      <c r="I72" s="37"/>
      <c r="J72" s="37">
        <v>9672105.138797421</v>
      </c>
      <c r="K72" s="38">
        <f t="shared" si="10"/>
        <v>0.28983994146725567</v>
      </c>
      <c r="L72" s="39">
        <f t="shared" si="11"/>
        <v>3531233</v>
      </c>
    </row>
    <row r="73" spans="1:12" x14ac:dyDescent="0.2">
      <c r="A73" s="18" t="s">
        <v>130</v>
      </c>
      <c r="B73" s="8" t="s">
        <v>131</v>
      </c>
      <c r="C73" s="35" t="s">
        <v>159</v>
      </c>
      <c r="D73" s="8">
        <v>2</v>
      </c>
      <c r="E73" s="36">
        <v>1</v>
      </c>
      <c r="F73" s="37">
        <v>3150144.58</v>
      </c>
      <c r="G73" s="38">
        <f t="shared" si="8"/>
        <v>7.6942552622468005E-2</v>
      </c>
      <c r="H73" s="37">
        <f t="shared" si="9"/>
        <v>3975048</v>
      </c>
      <c r="I73" s="37"/>
      <c r="J73" s="37">
        <v>3339213.8846116131</v>
      </c>
      <c r="K73" s="38">
        <f t="shared" si="10"/>
        <v>0.10006483004203709</v>
      </c>
      <c r="L73" s="39">
        <f t="shared" si="11"/>
        <v>1219129</v>
      </c>
    </row>
    <row r="74" spans="1:12" x14ac:dyDescent="0.2">
      <c r="A74" s="18" t="s">
        <v>132</v>
      </c>
      <c r="B74" s="8" t="s">
        <v>174</v>
      </c>
      <c r="C74" s="35" t="s">
        <v>159</v>
      </c>
      <c r="D74" s="8">
        <v>2</v>
      </c>
      <c r="E74" s="36">
        <v>1</v>
      </c>
      <c r="F74" s="37">
        <v>60591.91</v>
      </c>
      <c r="G74" s="38">
        <f t="shared" si="8"/>
        <v>1.4799626192620169E-3</v>
      </c>
      <c r="H74" s="37">
        <f t="shared" si="9"/>
        <v>76459</v>
      </c>
      <c r="I74" s="37"/>
      <c r="J74" s="37">
        <v>136740.21809204557</v>
      </c>
      <c r="K74" s="38">
        <f t="shared" si="10"/>
        <v>4.0976370954695805E-3</v>
      </c>
      <c r="L74" s="39">
        <f t="shared" si="11"/>
        <v>49923</v>
      </c>
    </row>
    <row r="75" spans="1:12" x14ac:dyDescent="0.2">
      <c r="A75" s="18" t="s">
        <v>133</v>
      </c>
      <c r="B75" s="8" t="s">
        <v>134</v>
      </c>
      <c r="C75" s="35" t="s">
        <v>159</v>
      </c>
      <c r="D75" s="8">
        <v>2</v>
      </c>
      <c r="E75" s="36">
        <v>1</v>
      </c>
      <c r="F75" s="37">
        <v>141079.17000000001</v>
      </c>
      <c r="G75" s="38">
        <f t="shared" si="8"/>
        <v>3.4458708754437901E-3</v>
      </c>
      <c r="H75" s="37">
        <f t="shared" si="9"/>
        <v>178022</v>
      </c>
      <c r="I75" s="37"/>
      <c r="J75" s="37">
        <v>675622.10685441305</v>
      </c>
      <c r="K75" s="38">
        <f t="shared" si="10"/>
        <v>2.0246085944534569E-2</v>
      </c>
      <c r="L75" s="39">
        <f t="shared" si="11"/>
        <v>246666</v>
      </c>
    </row>
    <row r="76" spans="1:12" x14ac:dyDescent="0.2">
      <c r="A76" s="18" t="s">
        <v>135</v>
      </c>
      <c r="B76" s="8" t="s">
        <v>136</v>
      </c>
      <c r="C76" s="35" t="s">
        <v>159</v>
      </c>
      <c r="D76" s="8">
        <v>2</v>
      </c>
      <c r="E76" s="36">
        <v>1</v>
      </c>
      <c r="F76" s="37">
        <v>183508.61</v>
      </c>
      <c r="G76" s="38">
        <f t="shared" si="8"/>
        <v>4.4822136010027065E-3</v>
      </c>
      <c r="H76" s="37">
        <f t="shared" si="9"/>
        <v>231563</v>
      </c>
      <c r="I76" s="37"/>
      <c r="J76" s="37">
        <v>231315.86991489734</v>
      </c>
      <c r="K76" s="38">
        <f t="shared" si="10"/>
        <v>6.9317462159966909E-3</v>
      </c>
      <c r="L76" s="39">
        <f t="shared" si="11"/>
        <v>84452</v>
      </c>
    </row>
    <row r="77" spans="1:12" ht="12" customHeight="1" x14ac:dyDescent="0.2">
      <c r="A77" s="18" t="s">
        <v>137</v>
      </c>
      <c r="B77" s="8" t="s">
        <v>138</v>
      </c>
      <c r="C77" s="35" t="s">
        <v>159</v>
      </c>
      <c r="D77" s="8">
        <v>2</v>
      </c>
      <c r="E77" s="36">
        <v>1</v>
      </c>
      <c r="F77" s="37">
        <v>230294.42</v>
      </c>
      <c r="G77" s="38">
        <f t="shared" si="8"/>
        <v>5.6249610389345209E-3</v>
      </c>
      <c r="H77" s="37">
        <f t="shared" si="9"/>
        <v>290600</v>
      </c>
      <c r="I77" s="37"/>
      <c r="J77" s="37">
        <v>823423.5587309571</v>
      </c>
      <c r="K77" s="38">
        <f t="shared" si="10"/>
        <v>2.4675190420336338E-2</v>
      </c>
      <c r="L77" s="39">
        <f t="shared" si="11"/>
        <v>300627</v>
      </c>
    </row>
    <row r="78" spans="1:12" x14ac:dyDescent="0.2">
      <c r="A78" s="18" t="s">
        <v>139</v>
      </c>
      <c r="B78" s="8" t="s">
        <v>140</v>
      </c>
      <c r="C78" s="35" t="s">
        <v>159</v>
      </c>
      <c r="D78" s="8">
        <v>2</v>
      </c>
      <c r="E78" s="36">
        <v>1</v>
      </c>
      <c r="F78" s="37">
        <v>3151045.71</v>
      </c>
      <c r="G78" s="38">
        <f t="shared" si="8"/>
        <v>7.6964562800313455E-2</v>
      </c>
      <c r="H78" s="37">
        <f t="shared" si="9"/>
        <v>3976185</v>
      </c>
      <c r="I78" s="37"/>
      <c r="J78" s="37">
        <v>4323227.327982611</v>
      </c>
      <c r="K78" s="38">
        <f t="shared" si="10"/>
        <v>0.12955235057007633</v>
      </c>
      <c r="L78" s="39">
        <f t="shared" si="11"/>
        <v>1578387</v>
      </c>
    </row>
    <row r="79" spans="1:12" x14ac:dyDescent="0.2">
      <c r="A79" s="18" t="s">
        <v>141</v>
      </c>
      <c r="B79" s="8" t="s">
        <v>142</v>
      </c>
      <c r="C79" s="35" t="s">
        <v>159</v>
      </c>
      <c r="D79" s="8">
        <v>2</v>
      </c>
      <c r="E79" s="36">
        <v>1</v>
      </c>
      <c r="F79" s="37">
        <v>2262418.48</v>
      </c>
      <c r="G79" s="38">
        <f t="shared" si="8"/>
        <v>5.5259766188713817E-2</v>
      </c>
      <c r="H79" s="37">
        <f t="shared" si="9"/>
        <v>2854860</v>
      </c>
      <c r="I79" s="37"/>
      <c r="J79" s="37">
        <v>724069.99424379005</v>
      </c>
      <c r="K79" s="38">
        <f t="shared" si="10"/>
        <v>2.1697903583367137E-2</v>
      </c>
      <c r="L79" s="39">
        <f t="shared" si="11"/>
        <v>264354</v>
      </c>
    </row>
    <row r="80" spans="1:12" x14ac:dyDescent="0.2">
      <c r="A80" s="12"/>
      <c r="C80" s="35"/>
      <c r="E80" s="36"/>
      <c r="F80" s="37"/>
      <c r="G80" s="38"/>
      <c r="H80" s="37"/>
      <c r="I80" s="37"/>
      <c r="J80" s="37"/>
      <c r="K80" s="38"/>
      <c r="L80" s="39"/>
    </row>
    <row r="81" spans="1:12" x14ac:dyDescent="0.2">
      <c r="A81" s="12"/>
      <c r="E81" s="51"/>
      <c r="F81" s="50"/>
      <c r="G81" s="38"/>
      <c r="H81" s="37"/>
      <c r="I81" s="37"/>
      <c r="J81" s="37"/>
      <c r="K81" s="38"/>
      <c r="L81" s="39"/>
    </row>
    <row r="82" spans="1:12" x14ac:dyDescent="0.2">
      <c r="A82" s="12"/>
      <c r="E82" s="36"/>
      <c r="F82" s="50">
        <f>SUM(F65:F79)</f>
        <v>40941513.799999997</v>
      </c>
      <c r="G82" s="52">
        <f>SUM(G65:G81)</f>
        <v>1.0000000000000002</v>
      </c>
      <c r="H82" s="60">
        <f>SUM(H65:H80)</f>
        <v>51662539</v>
      </c>
      <c r="I82" s="37"/>
      <c r="J82" s="50">
        <f>SUM(J65:J79)</f>
        <v>33370504.733869176</v>
      </c>
      <c r="K82" s="38">
        <f>SUM(K65:K80)</f>
        <v>0.99999999999999989</v>
      </c>
      <c r="L82" s="37">
        <f>SUM(L65:L80)</f>
        <v>12183389</v>
      </c>
    </row>
    <row r="83" spans="1:12" x14ac:dyDescent="0.2">
      <c r="A83" s="12"/>
      <c r="E83" s="36"/>
      <c r="F83" s="61">
        <f>SUM(F65:F80)</f>
        <v>40941513.799999997</v>
      </c>
      <c r="G83" s="50"/>
      <c r="H83" s="50"/>
      <c r="I83" s="50"/>
      <c r="J83" s="61">
        <f>SUM(J65:J80)</f>
        <v>33370504.733869176</v>
      </c>
    </row>
    <row r="84" spans="1:12" x14ac:dyDescent="0.2">
      <c r="A84" s="12"/>
      <c r="E84" s="36"/>
      <c r="F84" s="50"/>
      <c r="G84" s="50"/>
      <c r="H84" s="50"/>
      <c r="I84" s="50"/>
      <c r="J84" s="50"/>
    </row>
    <row r="85" spans="1:12" x14ac:dyDescent="0.2">
      <c r="A85" s="12"/>
      <c r="E85" s="36"/>
      <c r="F85" s="50"/>
      <c r="G85" s="56" t="s">
        <v>157</v>
      </c>
      <c r="H85" s="58">
        <f>H1*'[5]UPL Gap Summary sfy18'!D19</f>
        <v>51662537.455916524</v>
      </c>
      <c r="I85" s="50"/>
      <c r="J85" s="25"/>
      <c r="K85" s="62" t="s">
        <v>158</v>
      </c>
      <c r="L85" s="59">
        <f>L1*'[5]UPL Gap Summary sfy18'!F19</f>
        <v>12183388.301357262</v>
      </c>
    </row>
    <row r="86" spans="1:12" x14ac:dyDescent="0.2">
      <c r="A86" s="12"/>
      <c r="E86" s="36"/>
      <c r="F86" s="50"/>
      <c r="G86" s="50"/>
      <c r="H86" s="50"/>
      <c r="I86" s="50"/>
      <c r="J86" s="50"/>
    </row>
    <row r="92" spans="1:12" x14ac:dyDescent="0.2">
      <c r="B92" s="7"/>
      <c r="C92" s="7"/>
      <c r="D92" s="7"/>
      <c r="E92" s="63"/>
      <c r="F92" s="37"/>
      <c r="G92" s="37"/>
      <c r="H92" s="37"/>
      <c r="I92" s="37"/>
      <c r="J92" s="37"/>
    </row>
    <row r="93" spans="1:12" x14ac:dyDescent="0.2">
      <c r="B93" s="7"/>
      <c r="C93" s="7"/>
      <c r="D93" s="7"/>
      <c r="E93" s="63"/>
    </row>
    <row r="94" spans="1:12" x14ac:dyDescent="0.2">
      <c r="B94" s="7"/>
      <c r="C94" s="7"/>
      <c r="D94" s="7"/>
      <c r="E94" s="63"/>
    </row>
    <row r="95" spans="1:12" x14ac:dyDescent="0.2">
      <c r="B95" s="7"/>
      <c r="C95" s="7"/>
      <c r="D95" s="7"/>
      <c r="E95" s="63"/>
    </row>
    <row r="96" spans="1:12" x14ac:dyDescent="0.2">
      <c r="B96" s="7"/>
      <c r="C96" s="7"/>
      <c r="D96" s="7"/>
      <c r="E96" s="63"/>
    </row>
    <row r="97" spans="1:12" x14ac:dyDescent="0.2">
      <c r="B97" s="7"/>
      <c r="C97" s="7"/>
      <c r="D97" s="7"/>
      <c r="E97" s="63"/>
    </row>
    <row r="98" spans="1:12" x14ac:dyDescent="0.2">
      <c r="B98" s="7"/>
      <c r="C98" s="7"/>
      <c r="D98" s="7"/>
      <c r="E98" s="63"/>
    </row>
    <row r="99" spans="1:12" x14ac:dyDescent="0.2">
      <c r="B99" s="7"/>
      <c r="C99" s="7"/>
      <c r="D99" s="7"/>
      <c r="E99" s="63"/>
    </row>
    <row r="100" spans="1:12" x14ac:dyDescent="0.2">
      <c r="B100" s="7"/>
      <c r="C100" s="7"/>
      <c r="D100" s="7"/>
      <c r="E100" s="63"/>
    </row>
    <row r="101" spans="1:12" x14ac:dyDescent="0.2">
      <c r="E101" s="63"/>
    </row>
    <row r="102" spans="1:12" x14ac:dyDescent="0.2">
      <c r="E102" s="25"/>
    </row>
    <row r="112" spans="1:12" s="26" customFormat="1" x14ac:dyDescent="0.2">
      <c r="A112" s="7"/>
      <c r="B112" s="8"/>
      <c r="C112" s="8"/>
      <c r="D112" s="8"/>
      <c r="F112" s="7"/>
      <c r="G112" s="7"/>
      <c r="H112" s="7"/>
      <c r="I112" s="7"/>
      <c r="J112" s="7"/>
      <c r="K112" s="7"/>
      <c r="L112" s="7"/>
    </row>
    <row r="113" spans="1:12" s="26" customFormat="1" x14ac:dyDescent="0.2">
      <c r="A113" s="7"/>
      <c r="B113" s="8"/>
      <c r="C113" s="8"/>
      <c r="D113" s="8"/>
      <c r="F113" s="7"/>
      <c r="G113" s="7"/>
      <c r="H113" s="7"/>
      <c r="I113" s="7"/>
      <c r="J113" s="7"/>
      <c r="K113" s="7"/>
      <c r="L113" s="7"/>
    </row>
    <row r="114" spans="1:12" s="26" customFormat="1" x14ac:dyDescent="0.2">
      <c r="A114" s="7"/>
      <c r="B114" s="8"/>
      <c r="C114" s="8"/>
      <c r="D114" s="8"/>
      <c r="F114" s="7"/>
      <c r="G114" s="7"/>
      <c r="H114" s="7"/>
      <c r="I114" s="7"/>
      <c r="J114" s="7"/>
      <c r="K114" s="7"/>
      <c r="L114" s="7"/>
    </row>
    <row r="115" spans="1:12" s="26" customFormat="1" x14ac:dyDescent="0.2">
      <c r="A115" s="7"/>
      <c r="B115" s="8"/>
      <c r="C115" s="8"/>
      <c r="D115" s="8"/>
      <c r="F115" s="7"/>
      <c r="G115" s="7"/>
      <c r="H115" s="7"/>
      <c r="I115" s="7"/>
      <c r="J115" s="7"/>
      <c r="K115" s="7"/>
      <c r="L115" s="7"/>
    </row>
    <row r="116" spans="1:12" s="26" customFormat="1" x14ac:dyDescent="0.2">
      <c r="A116" s="7"/>
      <c r="B116" s="8"/>
      <c r="C116" s="8"/>
      <c r="D116" s="8"/>
      <c r="F116" s="7"/>
      <c r="G116" s="7"/>
      <c r="H116" s="7"/>
      <c r="I116" s="7"/>
      <c r="J116" s="7"/>
      <c r="K116" s="7"/>
      <c r="L116" s="7"/>
    </row>
    <row r="117" spans="1:12" s="26" customFormat="1" x14ac:dyDescent="0.2">
      <c r="A117" s="7"/>
      <c r="B117" s="8"/>
      <c r="C117" s="8"/>
      <c r="D117" s="8"/>
      <c r="F117" s="7"/>
      <c r="G117" s="7"/>
      <c r="H117" s="7"/>
      <c r="I117" s="7"/>
      <c r="J117" s="7"/>
      <c r="K117" s="7"/>
      <c r="L117" s="7"/>
    </row>
    <row r="118" spans="1:12" s="26" customFormat="1" x14ac:dyDescent="0.2">
      <c r="A118" s="7"/>
      <c r="B118" s="8"/>
      <c r="C118" s="8"/>
      <c r="D118" s="8"/>
      <c r="F118" s="7"/>
      <c r="G118" s="7"/>
      <c r="H118" s="7"/>
      <c r="I118" s="7"/>
      <c r="J118" s="7"/>
      <c r="K118" s="7"/>
      <c r="L118" s="7"/>
    </row>
    <row r="119" spans="1:12" s="26" customFormat="1" x14ac:dyDescent="0.2">
      <c r="A119" s="7"/>
      <c r="B119" s="8"/>
      <c r="C119" s="8"/>
      <c r="D119" s="8"/>
      <c r="F119" s="7"/>
      <c r="G119" s="7"/>
      <c r="H119" s="7"/>
      <c r="I119" s="7"/>
      <c r="J119" s="7"/>
      <c r="K119" s="7"/>
      <c r="L119" s="7"/>
    </row>
    <row r="120" spans="1:12" s="26" customFormat="1" x14ac:dyDescent="0.2">
      <c r="A120" s="7"/>
      <c r="B120" s="8"/>
      <c r="C120" s="8"/>
      <c r="D120" s="8"/>
      <c r="F120" s="7"/>
      <c r="G120" s="7"/>
      <c r="H120" s="7"/>
      <c r="I120" s="7"/>
      <c r="J120" s="7"/>
      <c r="K120" s="7"/>
      <c r="L120" s="7"/>
    </row>
    <row r="121" spans="1:12" s="26" customFormat="1" x14ac:dyDescent="0.2">
      <c r="A121" s="7"/>
      <c r="B121" s="8"/>
      <c r="C121" s="8"/>
      <c r="D121" s="8"/>
      <c r="F121" s="7"/>
      <c r="G121" s="7"/>
      <c r="H121" s="7"/>
      <c r="I121" s="7"/>
      <c r="J121" s="7"/>
      <c r="K121" s="7"/>
      <c r="L121" s="7"/>
    </row>
    <row r="122" spans="1:12" s="26" customFormat="1" x14ac:dyDescent="0.2">
      <c r="A122" s="7"/>
      <c r="B122" s="8"/>
      <c r="C122" s="8"/>
      <c r="D122" s="8"/>
      <c r="F122" s="7"/>
      <c r="G122" s="7"/>
      <c r="H122" s="7"/>
      <c r="I122" s="7"/>
      <c r="J122" s="7"/>
      <c r="K122" s="7"/>
      <c r="L122" s="7"/>
    </row>
    <row r="123" spans="1:12" s="26" customFormat="1" x14ac:dyDescent="0.2">
      <c r="A123" s="7"/>
      <c r="B123" s="8"/>
      <c r="C123" s="8"/>
      <c r="D123" s="8"/>
      <c r="F123" s="7"/>
      <c r="G123" s="7"/>
      <c r="H123" s="7"/>
      <c r="I123" s="7"/>
      <c r="J123" s="7"/>
      <c r="K123" s="7"/>
      <c r="L123" s="7"/>
    </row>
    <row r="124" spans="1:12" s="26" customFormat="1" x14ac:dyDescent="0.2">
      <c r="A124" s="7"/>
      <c r="B124" s="8"/>
      <c r="C124" s="8"/>
      <c r="D124" s="8"/>
      <c r="F124" s="7"/>
      <c r="G124" s="7"/>
      <c r="H124" s="7"/>
      <c r="I124" s="7"/>
      <c r="J124" s="7"/>
      <c r="K124" s="7"/>
      <c r="L124" s="7"/>
    </row>
    <row r="125" spans="1:12" s="26" customFormat="1" x14ac:dyDescent="0.2">
      <c r="A125" s="7"/>
      <c r="B125" s="8"/>
      <c r="C125" s="8"/>
      <c r="D125" s="8"/>
      <c r="F125" s="7"/>
      <c r="G125" s="7"/>
      <c r="H125" s="7"/>
      <c r="I125" s="7"/>
      <c r="J125" s="7"/>
      <c r="K125" s="7"/>
      <c r="L125" s="7"/>
    </row>
    <row r="126" spans="1:12" s="26" customFormat="1" x14ac:dyDescent="0.2">
      <c r="A126" s="7"/>
      <c r="B126" s="8"/>
      <c r="C126" s="8"/>
      <c r="D126" s="8"/>
      <c r="F126" s="7"/>
      <c r="G126" s="7"/>
      <c r="H126" s="7"/>
      <c r="I126" s="7"/>
      <c r="J126" s="7"/>
      <c r="K126" s="7"/>
      <c r="L126" s="7"/>
    </row>
    <row r="127" spans="1:12" s="26" customFormat="1" x14ac:dyDescent="0.2">
      <c r="A127" s="7"/>
      <c r="B127" s="8"/>
      <c r="C127" s="8"/>
      <c r="D127" s="8"/>
      <c r="F127" s="7"/>
      <c r="G127" s="7"/>
      <c r="H127" s="7"/>
      <c r="I127" s="7"/>
      <c r="J127" s="7"/>
      <c r="K127" s="7"/>
      <c r="L127" s="7"/>
    </row>
    <row r="128" spans="1:12" s="26" customFormat="1" x14ac:dyDescent="0.2">
      <c r="A128" s="7"/>
      <c r="B128" s="8"/>
      <c r="C128" s="8"/>
      <c r="D128" s="8"/>
      <c r="F128" s="7"/>
      <c r="G128" s="7"/>
      <c r="H128" s="7"/>
      <c r="I128" s="7"/>
      <c r="J128" s="7"/>
      <c r="K128" s="7"/>
      <c r="L128" s="7"/>
    </row>
    <row r="129" spans="1:12" s="26" customFormat="1" x14ac:dyDescent="0.2">
      <c r="A129" s="7"/>
      <c r="B129" s="8"/>
      <c r="C129" s="8"/>
      <c r="D129" s="8"/>
      <c r="F129" s="7"/>
      <c r="G129" s="7"/>
      <c r="H129" s="7"/>
      <c r="I129" s="7"/>
      <c r="J129" s="7"/>
      <c r="K129" s="7"/>
      <c r="L129" s="7"/>
    </row>
    <row r="130" spans="1:12" s="26" customFormat="1" x14ac:dyDescent="0.2">
      <c r="A130" s="7"/>
      <c r="B130" s="8"/>
      <c r="C130" s="8"/>
      <c r="D130" s="8"/>
      <c r="F130" s="7"/>
      <c r="G130" s="7"/>
      <c r="H130" s="7"/>
      <c r="I130" s="7"/>
      <c r="J130" s="7"/>
      <c r="K130" s="7"/>
      <c r="L130" s="7"/>
    </row>
    <row r="131" spans="1:12" s="26" customFormat="1" x14ac:dyDescent="0.2">
      <c r="A131" s="7"/>
      <c r="B131" s="8"/>
      <c r="C131" s="8"/>
      <c r="D131" s="8"/>
      <c r="F131" s="7"/>
      <c r="G131" s="7"/>
      <c r="H131" s="7"/>
      <c r="I131" s="7"/>
      <c r="J131" s="7"/>
      <c r="K131" s="7"/>
      <c r="L131" s="7"/>
    </row>
    <row r="132" spans="1:12" s="26" customFormat="1" x14ac:dyDescent="0.2">
      <c r="A132" s="7"/>
      <c r="B132" s="8"/>
      <c r="C132" s="8"/>
      <c r="D132" s="8"/>
      <c r="F132" s="7"/>
      <c r="G132" s="7"/>
      <c r="H132" s="7"/>
      <c r="I132" s="7"/>
      <c r="J132" s="7"/>
      <c r="K132" s="7"/>
      <c r="L132" s="7"/>
    </row>
    <row r="133" spans="1:12" s="26" customFormat="1" x14ac:dyDescent="0.2">
      <c r="A133" s="7"/>
      <c r="B133" s="8"/>
      <c r="C133" s="8"/>
      <c r="D133" s="8"/>
      <c r="F133" s="7"/>
      <c r="G133" s="7"/>
      <c r="H133" s="7"/>
      <c r="I133" s="7"/>
      <c r="J133" s="7"/>
      <c r="K133" s="7"/>
      <c r="L133" s="7"/>
    </row>
    <row r="134" spans="1:12" s="26" customFormat="1" x14ac:dyDescent="0.2">
      <c r="A134" s="7"/>
      <c r="B134" s="8"/>
      <c r="C134" s="8"/>
      <c r="D134" s="8"/>
      <c r="F134" s="7"/>
      <c r="G134" s="7"/>
      <c r="H134" s="7"/>
      <c r="I134" s="7"/>
      <c r="J134" s="7"/>
      <c r="K134" s="7"/>
      <c r="L134" s="7"/>
    </row>
    <row r="135" spans="1:12" s="26" customFormat="1" x14ac:dyDescent="0.2">
      <c r="A135" s="7"/>
      <c r="B135" s="8"/>
      <c r="C135" s="8"/>
      <c r="D135" s="8"/>
      <c r="F135" s="7"/>
      <c r="G135" s="7"/>
      <c r="H135" s="7"/>
      <c r="I135" s="7"/>
      <c r="J135" s="7"/>
      <c r="K135" s="7"/>
      <c r="L135" s="7"/>
    </row>
    <row r="136" spans="1:12" s="26" customFormat="1" x14ac:dyDescent="0.2">
      <c r="A136" s="7"/>
      <c r="B136" s="8"/>
      <c r="C136" s="8"/>
      <c r="D136" s="8"/>
      <c r="F136" s="7"/>
      <c r="G136" s="7"/>
      <c r="H136" s="7"/>
      <c r="I136" s="7"/>
      <c r="J136" s="7"/>
      <c r="K136" s="7"/>
      <c r="L136" s="7"/>
    </row>
    <row r="137" spans="1:12" s="26" customFormat="1" x14ac:dyDescent="0.2">
      <c r="A137" s="7"/>
      <c r="B137" s="8"/>
      <c r="C137" s="8"/>
      <c r="D137" s="8"/>
      <c r="F137" s="7"/>
      <c r="G137" s="7"/>
      <c r="H137" s="7"/>
      <c r="I137" s="7"/>
      <c r="J137" s="7"/>
      <c r="K137" s="7"/>
      <c r="L137" s="7"/>
    </row>
    <row r="138" spans="1:12" s="26" customFormat="1" x14ac:dyDescent="0.2">
      <c r="A138" s="7"/>
      <c r="B138" s="8"/>
      <c r="C138" s="8"/>
      <c r="D138" s="8"/>
      <c r="F138" s="7"/>
      <c r="G138" s="7"/>
      <c r="H138" s="7"/>
      <c r="I138" s="7"/>
      <c r="J138" s="7"/>
      <c r="K138" s="7"/>
      <c r="L138" s="7"/>
    </row>
    <row r="139" spans="1:12" s="26" customFormat="1" x14ac:dyDescent="0.2">
      <c r="A139" s="7"/>
      <c r="B139" s="8"/>
      <c r="C139" s="8"/>
      <c r="D139" s="8"/>
      <c r="F139" s="7"/>
      <c r="G139" s="7"/>
      <c r="H139" s="7"/>
      <c r="I139" s="7"/>
      <c r="J139" s="7"/>
      <c r="K139" s="7"/>
      <c r="L139" s="7"/>
    </row>
    <row r="140" spans="1:12" s="26" customFormat="1" x14ac:dyDescent="0.2">
      <c r="A140" s="7"/>
      <c r="B140" s="8"/>
      <c r="C140" s="8"/>
      <c r="D140" s="8"/>
      <c r="F140" s="7"/>
      <c r="G140" s="7"/>
      <c r="H140" s="7"/>
      <c r="I140" s="7"/>
      <c r="J140" s="7"/>
      <c r="K140" s="7"/>
      <c r="L140" s="7"/>
    </row>
    <row r="141" spans="1:12" s="26" customFormat="1" x14ac:dyDescent="0.2">
      <c r="A141" s="7"/>
      <c r="B141" s="8"/>
      <c r="C141" s="8"/>
      <c r="D141" s="8"/>
      <c r="F141" s="7"/>
      <c r="G141" s="7"/>
      <c r="H141" s="7"/>
      <c r="I141" s="7"/>
      <c r="J141" s="7"/>
      <c r="K141" s="7"/>
      <c r="L141" s="7"/>
    </row>
    <row r="142" spans="1:12" s="26" customFormat="1" x14ac:dyDescent="0.2">
      <c r="A142" s="7"/>
      <c r="B142" s="8"/>
      <c r="C142" s="8"/>
      <c r="D142" s="8"/>
      <c r="F142" s="7"/>
      <c r="G142" s="7"/>
      <c r="H142" s="7"/>
      <c r="I142" s="7"/>
      <c r="J142" s="7"/>
      <c r="K142" s="7"/>
      <c r="L142" s="7"/>
    </row>
    <row r="143" spans="1:12" s="26" customFormat="1" x14ac:dyDescent="0.2">
      <c r="A143" s="7"/>
      <c r="B143" s="8"/>
      <c r="C143" s="8"/>
      <c r="D143" s="8"/>
      <c r="F143" s="7"/>
      <c r="G143" s="7"/>
      <c r="H143" s="7"/>
      <c r="I143" s="7"/>
      <c r="J143" s="7"/>
      <c r="K143" s="7"/>
      <c r="L143" s="7"/>
    </row>
    <row r="144" spans="1:12" s="26" customFormat="1" x14ac:dyDescent="0.2">
      <c r="A144" s="7"/>
      <c r="B144" s="8"/>
      <c r="C144" s="8"/>
      <c r="D144" s="8"/>
      <c r="F144" s="7"/>
      <c r="G144" s="7"/>
      <c r="H144" s="7"/>
      <c r="I144" s="7"/>
      <c r="J144" s="7"/>
      <c r="K144" s="7"/>
      <c r="L144" s="7"/>
    </row>
    <row r="145" spans="1:12" s="26" customFormat="1" x14ac:dyDescent="0.2">
      <c r="A145" s="7"/>
      <c r="B145" s="8"/>
      <c r="C145" s="8"/>
      <c r="D145" s="8"/>
      <c r="F145" s="7"/>
      <c r="G145" s="7"/>
      <c r="H145" s="7"/>
      <c r="I145" s="7"/>
      <c r="J145" s="7"/>
      <c r="K145" s="7"/>
      <c r="L145" s="7"/>
    </row>
    <row r="146" spans="1:12" s="26" customFormat="1" x14ac:dyDescent="0.2">
      <c r="A146" s="7"/>
      <c r="B146" s="8"/>
      <c r="C146" s="8"/>
      <c r="D146" s="8"/>
      <c r="F146" s="7"/>
      <c r="G146" s="7"/>
      <c r="H146" s="7"/>
      <c r="I146" s="7"/>
      <c r="J146" s="7"/>
      <c r="K146" s="7"/>
      <c r="L146" s="7"/>
    </row>
    <row r="147" spans="1:12" s="26" customFormat="1" x14ac:dyDescent="0.2">
      <c r="A147" s="7"/>
      <c r="B147" s="8"/>
      <c r="C147" s="8"/>
      <c r="D147" s="8"/>
      <c r="F147" s="7"/>
      <c r="G147" s="7"/>
      <c r="H147" s="7"/>
      <c r="I147" s="7"/>
      <c r="J147" s="7"/>
      <c r="K147" s="7"/>
      <c r="L147" s="7"/>
    </row>
    <row r="148" spans="1:12" s="26" customFormat="1" x14ac:dyDescent="0.2">
      <c r="A148" s="7"/>
      <c r="B148" s="8"/>
      <c r="C148" s="8"/>
      <c r="D148" s="8"/>
      <c r="F148" s="7"/>
      <c r="G148" s="7"/>
      <c r="H148" s="7"/>
      <c r="I148" s="7"/>
      <c r="J148" s="7"/>
      <c r="K148" s="7"/>
      <c r="L148" s="7"/>
    </row>
    <row r="149" spans="1:12" s="26" customFormat="1" x14ac:dyDescent="0.2">
      <c r="A149" s="7"/>
      <c r="B149" s="8"/>
      <c r="C149" s="8"/>
      <c r="D149" s="8"/>
      <c r="F149" s="7"/>
      <c r="G149" s="7"/>
      <c r="H149" s="7"/>
      <c r="I149" s="7"/>
      <c r="J149" s="7"/>
      <c r="K149" s="7"/>
      <c r="L149" s="7"/>
    </row>
    <row r="150" spans="1:12" s="26" customFormat="1" x14ac:dyDescent="0.2">
      <c r="A150" s="7"/>
      <c r="B150" s="8"/>
      <c r="C150" s="8"/>
      <c r="D150" s="8"/>
      <c r="F150" s="7"/>
      <c r="G150" s="7"/>
      <c r="H150" s="7"/>
      <c r="I150" s="7"/>
      <c r="J150" s="7"/>
      <c r="K150" s="7"/>
      <c r="L150" s="7"/>
    </row>
    <row r="151" spans="1:12" s="26" customFormat="1" x14ac:dyDescent="0.2">
      <c r="A151" s="7"/>
      <c r="B151" s="8"/>
      <c r="C151" s="8"/>
      <c r="D151" s="8"/>
      <c r="F151" s="7"/>
      <c r="G151" s="7"/>
      <c r="H151" s="7"/>
      <c r="I151" s="7"/>
      <c r="J151" s="7"/>
      <c r="K151" s="7"/>
      <c r="L151" s="7"/>
    </row>
    <row r="152" spans="1:12" s="26" customFormat="1" x14ac:dyDescent="0.2">
      <c r="A152" s="7"/>
      <c r="B152" s="8"/>
      <c r="C152" s="8"/>
      <c r="D152" s="8"/>
      <c r="F152" s="7"/>
      <c r="G152" s="7"/>
      <c r="H152" s="7"/>
      <c r="I152" s="7"/>
      <c r="J152" s="7"/>
      <c r="K152" s="7"/>
      <c r="L152" s="7"/>
    </row>
    <row r="153" spans="1:12" s="26" customFormat="1" x14ac:dyDescent="0.2">
      <c r="A153" s="7"/>
      <c r="B153" s="8"/>
      <c r="C153" s="8"/>
      <c r="D153" s="8"/>
      <c r="F153" s="7"/>
      <c r="G153" s="7"/>
      <c r="H153" s="7"/>
      <c r="I153" s="7"/>
      <c r="J153" s="7"/>
      <c r="K153" s="7"/>
      <c r="L153" s="7"/>
    </row>
    <row r="154" spans="1:12" s="26" customFormat="1" x14ac:dyDescent="0.2">
      <c r="A154" s="7"/>
      <c r="B154" s="8"/>
      <c r="C154" s="8"/>
      <c r="D154" s="8"/>
      <c r="F154" s="7"/>
      <c r="G154" s="7"/>
      <c r="H154" s="7"/>
      <c r="I154" s="7"/>
      <c r="J154" s="7"/>
      <c r="K154" s="7"/>
      <c r="L154" s="7"/>
    </row>
    <row r="155" spans="1:12" s="26" customFormat="1" x14ac:dyDescent="0.2">
      <c r="A155" s="7"/>
      <c r="B155" s="8"/>
      <c r="C155" s="8"/>
      <c r="D155" s="8"/>
      <c r="F155" s="7"/>
      <c r="G155" s="7"/>
      <c r="H155" s="7"/>
      <c r="I155" s="7"/>
      <c r="J155" s="7"/>
      <c r="K155" s="7"/>
      <c r="L155" s="7"/>
    </row>
    <row r="156" spans="1:12" s="26" customFormat="1" x14ac:dyDescent="0.2">
      <c r="A156" s="7"/>
      <c r="B156" s="8"/>
      <c r="C156" s="8"/>
      <c r="D156" s="8"/>
      <c r="F156" s="7"/>
      <c r="G156" s="7"/>
      <c r="H156" s="7"/>
      <c r="I156" s="7"/>
      <c r="J156" s="7"/>
      <c r="K156" s="7"/>
      <c r="L156" s="7"/>
    </row>
    <row r="157" spans="1:12" s="26" customFormat="1" x14ac:dyDescent="0.2">
      <c r="A157" s="7"/>
      <c r="B157" s="8"/>
      <c r="C157" s="8"/>
      <c r="D157" s="8"/>
      <c r="F157" s="7"/>
      <c r="G157" s="7"/>
      <c r="H157" s="7"/>
      <c r="I157" s="7"/>
      <c r="J157" s="7"/>
      <c r="K157" s="7"/>
      <c r="L157" s="7"/>
    </row>
    <row r="158" spans="1:12" s="26" customFormat="1" x14ac:dyDescent="0.2">
      <c r="A158" s="7"/>
      <c r="B158" s="8"/>
      <c r="C158" s="8"/>
      <c r="D158" s="8"/>
      <c r="F158" s="7"/>
      <c r="G158" s="7"/>
      <c r="H158" s="7"/>
      <c r="I158" s="7"/>
      <c r="J158" s="7"/>
      <c r="K158" s="7"/>
      <c r="L158" s="7"/>
    </row>
    <row r="159" spans="1:12" s="26" customFormat="1" x14ac:dyDescent="0.2">
      <c r="A159" s="7"/>
      <c r="B159" s="8"/>
      <c r="C159" s="8"/>
      <c r="D159" s="8"/>
      <c r="F159" s="7"/>
      <c r="G159" s="7"/>
      <c r="H159" s="7"/>
      <c r="I159" s="7"/>
      <c r="J159" s="7"/>
      <c r="K159" s="7"/>
      <c r="L159" s="7"/>
    </row>
    <row r="160" spans="1:12" s="26" customFormat="1" x14ac:dyDescent="0.2">
      <c r="A160" s="7"/>
      <c r="B160" s="8"/>
      <c r="C160" s="8"/>
      <c r="D160" s="8"/>
      <c r="F160" s="7"/>
      <c r="G160" s="7"/>
      <c r="H160" s="7"/>
      <c r="I160" s="7"/>
      <c r="J160" s="7"/>
      <c r="K160" s="7"/>
      <c r="L160" s="7"/>
    </row>
    <row r="161" spans="1:12" s="26" customFormat="1" x14ac:dyDescent="0.2">
      <c r="A161" s="7"/>
      <c r="B161" s="8"/>
      <c r="C161" s="8"/>
      <c r="D161" s="8"/>
      <c r="F161" s="7"/>
      <c r="G161" s="7"/>
      <c r="H161" s="7"/>
      <c r="I161" s="7"/>
      <c r="J161" s="7"/>
      <c r="K161" s="7"/>
      <c r="L161" s="7"/>
    </row>
    <row r="162" spans="1:12" s="26" customFormat="1" x14ac:dyDescent="0.2">
      <c r="A162" s="7"/>
      <c r="B162" s="8"/>
      <c r="C162" s="8"/>
      <c r="D162" s="8"/>
      <c r="F162" s="7"/>
      <c r="G162" s="7"/>
      <c r="H162" s="7"/>
      <c r="I162" s="7"/>
      <c r="J162" s="7"/>
      <c r="K162" s="7"/>
      <c r="L162" s="7"/>
    </row>
    <row r="163" spans="1:12" s="26" customFormat="1" x14ac:dyDescent="0.2">
      <c r="A163" s="7"/>
      <c r="B163" s="8"/>
      <c r="C163" s="8"/>
      <c r="D163" s="8"/>
      <c r="F163" s="7"/>
      <c r="G163" s="7"/>
      <c r="H163" s="7"/>
      <c r="I163" s="7"/>
      <c r="J163" s="7"/>
      <c r="K163" s="7"/>
      <c r="L163" s="7"/>
    </row>
    <row r="164" spans="1:12" s="26" customFormat="1" x14ac:dyDescent="0.2">
      <c r="A164" s="7"/>
      <c r="B164" s="8"/>
      <c r="C164" s="8"/>
      <c r="D164" s="8"/>
      <c r="F164" s="7"/>
      <c r="G164" s="7"/>
      <c r="H164" s="7"/>
      <c r="I164" s="7"/>
      <c r="J164" s="7"/>
      <c r="K164" s="7"/>
      <c r="L164" s="7"/>
    </row>
    <row r="165" spans="1:12" s="26" customFormat="1" x14ac:dyDescent="0.2">
      <c r="A165" s="7"/>
      <c r="B165" s="8"/>
      <c r="C165" s="8"/>
      <c r="D165" s="8"/>
      <c r="F165" s="7"/>
      <c r="G165" s="7"/>
      <c r="H165" s="7"/>
      <c r="I165" s="7"/>
      <c r="J165" s="7"/>
      <c r="K165" s="7"/>
      <c r="L165" s="7"/>
    </row>
    <row r="166" spans="1:12" s="26" customFormat="1" x14ac:dyDescent="0.2">
      <c r="A166" s="7"/>
      <c r="B166" s="8"/>
      <c r="C166" s="8"/>
      <c r="D166" s="8"/>
      <c r="F166" s="7"/>
      <c r="G166" s="7"/>
      <c r="H166" s="7"/>
      <c r="I166" s="7"/>
      <c r="J166" s="7"/>
      <c r="K166" s="7"/>
      <c r="L166" s="7"/>
    </row>
    <row r="167" spans="1:12" s="26" customFormat="1" x14ac:dyDescent="0.2">
      <c r="A167" s="7"/>
      <c r="B167" s="8"/>
      <c r="C167" s="8"/>
      <c r="D167" s="8"/>
      <c r="F167" s="7"/>
      <c r="G167" s="7"/>
      <c r="H167" s="7"/>
      <c r="I167" s="7"/>
      <c r="J167" s="7"/>
      <c r="K167" s="7"/>
      <c r="L167" s="7"/>
    </row>
    <row r="168" spans="1:12" s="26" customFormat="1" x14ac:dyDescent="0.2">
      <c r="A168" s="7"/>
      <c r="B168" s="8"/>
      <c r="C168" s="8"/>
      <c r="D168" s="8"/>
      <c r="F168" s="7"/>
      <c r="G168" s="7"/>
      <c r="H168" s="7"/>
      <c r="I168" s="7"/>
      <c r="J168" s="7"/>
      <c r="K168" s="7"/>
      <c r="L168" s="7"/>
    </row>
    <row r="169" spans="1:12" s="26" customFormat="1" x14ac:dyDescent="0.2">
      <c r="A169" s="7"/>
      <c r="B169" s="8"/>
      <c r="C169" s="8"/>
      <c r="D169" s="8"/>
      <c r="F169" s="7"/>
      <c r="G169" s="7"/>
      <c r="H169" s="7"/>
      <c r="I169" s="7"/>
      <c r="J169" s="7"/>
      <c r="K169" s="7"/>
      <c r="L169" s="7"/>
    </row>
    <row r="170" spans="1:12" s="26" customFormat="1" x14ac:dyDescent="0.2">
      <c r="A170" s="7"/>
      <c r="B170" s="8"/>
      <c r="C170" s="8"/>
      <c r="D170" s="8"/>
      <c r="F170" s="7"/>
      <c r="G170" s="7"/>
      <c r="H170" s="7"/>
      <c r="I170" s="7"/>
      <c r="J170" s="7"/>
      <c r="K170" s="7"/>
      <c r="L170" s="7"/>
    </row>
    <row r="171" spans="1:12" s="26" customFormat="1" x14ac:dyDescent="0.2">
      <c r="A171" s="7"/>
      <c r="B171" s="8"/>
      <c r="C171" s="8"/>
      <c r="D171" s="8"/>
      <c r="F171" s="7"/>
      <c r="G171" s="7"/>
      <c r="H171" s="7"/>
      <c r="I171" s="7"/>
      <c r="J171" s="7"/>
      <c r="K171" s="7"/>
      <c r="L171" s="7"/>
    </row>
    <row r="172" spans="1:12" s="26" customFormat="1" x14ac:dyDescent="0.2">
      <c r="A172" s="7"/>
      <c r="B172" s="8"/>
      <c r="C172" s="8"/>
      <c r="D172" s="8"/>
      <c r="F172" s="7"/>
      <c r="G172" s="7"/>
      <c r="H172" s="7"/>
      <c r="I172" s="7"/>
      <c r="J172" s="7"/>
      <c r="K172" s="7"/>
      <c r="L172" s="7"/>
    </row>
    <row r="173" spans="1:12" s="26" customFormat="1" x14ac:dyDescent="0.2">
      <c r="A173" s="7"/>
      <c r="B173" s="8"/>
      <c r="C173" s="8"/>
      <c r="D173" s="8"/>
      <c r="F173" s="7"/>
      <c r="G173" s="7"/>
      <c r="H173" s="7"/>
      <c r="I173" s="7"/>
      <c r="J173" s="7"/>
      <c r="K173" s="7"/>
      <c r="L173" s="7"/>
    </row>
    <row r="174" spans="1:12" s="26" customFormat="1" x14ac:dyDescent="0.2">
      <c r="A174" s="7"/>
      <c r="B174" s="8"/>
      <c r="C174" s="8"/>
      <c r="D174" s="8"/>
      <c r="F174" s="7"/>
      <c r="G174" s="7"/>
      <c r="H174" s="7"/>
      <c r="I174" s="7"/>
      <c r="J174" s="7"/>
      <c r="K174" s="7"/>
      <c r="L174" s="7"/>
    </row>
    <row r="175" spans="1:12" s="26" customFormat="1" x14ac:dyDescent="0.2">
      <c r="A175" s="7"/>
      <c r="B175" s="8"/>
      <c r="C175" s="8"/>
      <c r="D175" s="8"/>
      <c r="F175" s="7"/>
      <c r="G175" s="7"/>
      <c r="H175" s="7"/>
      <c r="I175" s="7"/>
      <c r="J175" s="7"/>
      <c r="K175" s="7"/>
      <c r="L175" s="7"/>
    </row>
    <row r="176" spans="1:12" s="26" customFormat="1" x14ac:dyDescent="0.2">
      <c r="A176" s="7"/>
      <c r="B176" s="8"/>
      <c r="C176" s="8"/>
      <c r="D176" s="8"/>
      <c r="F176" s="7"/>
      <c r="G176" s="7"/>
      <c r="H176" s="7"/>
      <c r="I176" s="7"/>
      <c r="J176" s="7"/>
      <c r="K176" s="7"/>
      <c r="L176" s="7"/>
    </row>
    <row r="177" spans="1:12" s="26" customFormat="1" x14ac:dyDescent="0.2">
      <c r="A177" s="7"/>
      <c r="B177" s="8"/>
      <c r="C177" s="8"/>
      <c r="D177" s="8"/>
      <c r="F177" s="7"/>
      <c r="G177" s="7"/>
      <c r="H177" s="7"/>
      <c r="I177" s="7"/>
      <c r="J177" s="7"/>
      <c r="K177" s="7"/>
      <c r="L177" s="7"/>
    </row>
    <row r="178" spans="1:12" s="26" customFormat="1" x14ac:dyDescent="0.2">
      <c r="A178" s="7"/>
      <c r="B178" s="8"/>
      <c r="C178" s="8"/>
      <c r="D178" s="8"/>
      <c r="F178" s="7"/>
      <c r="G178" s="7"/>
      <c r="H178" s="7"/>
      <c r="I178" s="7"/>
      <c r="J178" s="7"/>
      <c r="K178" s="7"/>
      <c r="L178" s="7"/>
    </row>
    <row r="179" spans="1:12" s="26" customFormat="1" x14ac:dyDescent="0.2">
      <c r="A179" s="7"/>
      <c r="B179" s="8"/>
      <c r="C179" s="8"/>
      <c r="D179" s="8"/>
      <c r="F179" s="7"/>
      <c r="G179" s="7"/>
      <c r="H179" s="7"/>
      <c r="I179" s="7"/>
      <c r="J179" s="7"/>
      <c r="K179" s="7"/>
      <c r="L179" s="7"/>
    </row>
    <row r="180" spans="1:12" s="26" customFormat="1" x14ac:dyDescent="0.2">
      <c r="A180" s="7"/>
      <c r="B180" s="8"/>
      <c r="C180" s="8"/>
      <c r="D180" s="8"/>
      <c r="F180" s="7"/>
      <c r="G180" s="7"/>
      <c r="H180" s="7"/>
      <c r="I180" s="7"/>
      <c r="J180" s="7"/>
      <c r="K180" s="7"/>
      <c r="L180" s="7"/>
    </row>
    <row r="181" spans="1:12" s="26" customFormat="1" x14ac:dyDescent="0.2">
      <c r="A181" s="7"/>
      <c r="B181" s="8"/>
      <c r="C181" s="8"/>
      <c r="D181" s="8"/>
      <c r="F181" s="7"/>
      <c r="G181" s="7"/>
      <c r="H181" s="7"/>
      <c r="I181" s="7"/>
      <c r="J181" s="7"/>
      <c r="K181" s="7"/>
      <c r="L181" s="7"/>
    </row>
    <row r="182" spans="1:12" s="26" customFormat="1" x14ac:dyDescent="0.2">
      <c r="A182" s="7"/>
      <c r="B182" s="8"/>
      <c r="C182" s="8"/>
      <c r="D182" s="8"/>
      <c r="F182" s="7"/>
      <c r="G182" s="7"/>
      <c r="H182" s="7"/>
      <c r="I182" s="7"/>
      <c r="J182" s="7"/>
      <c r="K182" s="7"/>
      <c r="L182" s="7"/>
    </row>
    <row r="183" spans="1:12" s="26" customFormat="1" x14ac:dyDescent="0.2">
      <c r="A183" s="7"/>
      <c r="B183" s="8"/>
      <c r="C183" s="8"/>
      <c r="D183" s="8"/>
      <c r="F183" s="7"/>
      <c r="G183" s="7"/>
      <c r="H183" s="7"/>
      <c r="I183" s="7"/>
      <c r="J183" s="7"/>
      <c r="K183" s="7"/>
      <c r="L183" s="7"/>
    </row>
    <row r="184" spans="1:12" s="26" customFormat="1" x14ac:dyDescent="0.2">
      <c r="A184" s="7"/>
      <c r="B184" s="8"/>
      <c r="C184" s="8"/>
      <c r="D184" s="8"/>
      <c r="F184" s="7"/>
      <c r="G184" s="7"/>
      <c r="H184" s="7"/>
      <c r="I184" s="7"/>
      <c r="J184" s="7"/>
      <c r="K184" s="7"/>
      <c r="L184" s="7"/>
    </row>
    <row r="185" spans="1:12" s="26" customFormat="1" x14ac:dyDescent="0.2">
      <c r="A185" s="7"/>
      <c r="B185" s="8"/>
      <c r="C185" s="8"/>
      <c r="D185" s="8"/>
      <c r="F185" s="7"/>
      <c r="G185" s="7"/>
      <c r="H185" s="7"/>
      <c r="I185" s="7"/>
      <c r="J185" s="7"/>
      <c r="K185" s="7"/>
      <c r="L185" s="7"/>
    </row>
    <row r="186" spans="1:12" s="26" customFormat="1" x14ac:dyDescent="0.2">
      <c r="A186" s="7"/>
      <c r="B186" s="8"/>
      <c r="C186" s="8"/>
      <c r="D186" s="8"/>
      <c r="F186" s="7"/>
      <c r="G186" s="7"/>
      <c r="H186" s="7"/>
      <c r="I186" s="7"/>
      <c r="J186" s="7"/>
      <c r="K186" s="7"/>
      <c r="L186" s="7"/>
    </row>
    <row r="187" spans="1:12" s="26" customFormat="1" x14ac:dyDescent="0.2">
      <c r="A187" s="7"/>
      <c r="B187" s="8"/>
      <c r="C187" s="8"/>
      <c r="D187" s="8"/>
      <c r="F187" s="7"/>
      <c r="G187" s="7"/>
      <c r="H187" s="7"/>
      <c r="I187" s="7"/>
      <c r="J187" s="7"/>
      <c r="K187" s="7"/>
      <c r="L187" s="7"/>
    </row>
    <row r="188" spans="1:12" s="26" customFormat="1" x14ac:dyDescent="0.2">
      <c r="A188" s="7"/>
      <c r="B188" s="8"/>
      <c r="C188" s="8"/>
      <c r="D188" s="8"/>
      <c r="F188" s="7"/>
      <c r="G188" s="7"/>
      <c r="H188" s="7"/>
      <c r="I188" s="7"/>
      <c r="J188" s="7"/>
      <c r="K188" s="7"/>
      <c r="L188" s="7"/>
    </row>
    <row r="189" spans="1:12" s="26" customFormat="1" x14ac:dyDescent="0.2">
      <c r="A189" s="7"/>
      <c r="B189" s="8"/>
      <c r="C189" s="8"/>
      <c r="D189" s="8"/>
      <c r="F189" s="7"/>
      <c r="G189" s="7"/>
      <c r="H189" s="7"/>
      <c r="I189" s="7"/>
      <c r="J189" s="7"/>
      <c r="K189" s="7"/>
      <c r="L189" s="7"/>
    </row>
    <row r="190" spans="1:12" s="26" customFormat="1" x14ac:dyDescent="0.2">
      <c r="A190" s="7"/>
      <c r="B190" s="8"/>
      <c r="C190" s="8"/>
      <c r="D190" s="8"/>
      <c r="F190" s="7"/>
      <c r="G190" s="7"/>
      <c r="H190" s="7"/>
      <c r="I190" s="7"/>
      <c r="J190" s="7"/>
      <c r="K190" s="7"/>
      <c r="L190" s="7"/>
    </row>
    <row r="191" spans="1:12" s="26" customFormat="1" x14ac:dyDescent="0.2">
      <c r="A191" s="7"/>
      <c r="B191" s="8"/>
      <c r="C191" s="8"/>
      <c r="D191" s="8"/>
      <c r="F191" s="7"/>
      <c r="G191" s="7"/>
      <c r="H191" s="7"/>
      <c r="I191" s="7"/>
      <c r="J191" s="7"/>
      <c r="K191" s="7"/>
      <c r="L191" s="7"/>
    </row>
    <row r="192" spans="1:12" s="26" customFormat="1" x14ac:dyDescent="0.2">
      <c r="A192" s="7"/>
      <c r="B192" s="8"/>
      <c r="C192" s="8"/>
      <c r="D192" s="8"/>
      <c r="F192" s="7"/>
      <c r="G192" s="7"/>
      <c r="H192" s="7"/>
      <c r="I192" s="7"/>
      <c r="J192" s="7"/>
      <c r="K192" s="7"/>
      <c r="L192" s="7"/>
    </row>
    <row r="193" spans="1:12" s="26" customFormat="1" x14ac:dyDescent="0.2">
      <c r="A193" s="7"/>
      <c r="B193" s="8"/>
      <c r="C193" s="8"/>
      <c r="D193" s="8"/>
      <c r="F193" s="7"/>
      <c r="G193" s="7"/>
      <c r="H193" s="7"/>
      <c r="I193" s="7"/>
      <c r="J193" s="7"/>
      <c r="K193" s="7"/>
      <c r="L193" s="7"/>
    </row>
    <row r="194" spans="1:12" s="26" customFormat="1" x14ac:dyDescent="0.2">
      <c r="A194" s="7"/>
      <c r="B194" s="8"/>
      <c r="C194" s="8"/>
      <c r="D194" s="8"/>
      <c r="F194" s="7"/>
      <c r="G194" s="7"/>
      <c r="H194" s="7"/>
      <c r="I194" s="7"/>
      <c r="J194" s="7"/>
      <c r="K194" s="7"/>
      <c r="L194" s="7"/>
    </row>
    <row r="195" spans="1:12" s="26" customFormat="1" x14ac:dyDescent="0.2">
      <c r="A195" s="7"/>
      <c r="B195" s="8"/>
      <c r="C195" s="8"/>
      <c r="D195" s="8"/>
      <c r="F195" s="7"/>
      <c r="G195" s="7"/>
      <c r="H195" s="7"/>
      <c r="I195" s="7"/>
      <c r="J195" s="7"/>
      <c r="K195" s="7"/>
      <c r="L195" s="7"/>
    </row>
    <row r="196" spans="1:12" s="26" customFormat="1" x14ac:dyDescent="0.2">
      <c r="A196" s="7"/>
      <c r="B196" s="8"/>
      <c r="C196" s="8"/>
      <c r="D196" s="8"/>
      <c r="F196" s="7"/>
      <c r="G196" s="7"/>
      <c r="H196" s="7"/>
      <c r="I196" s="7"/>
      <c r="J196" s="7"/>
      <c r="K196" s="7"/>
      <c r="L196" s="7"/>
    </row>
    <row r="197" spans="1:12" s="26" customFormat="1" x14ac:dyDescent="0.2">
      <c r="A197" s="7"/>
      <c r="B197" s="8"/>
      <c r="C197" s="8"/>
      <c r="D197" s="8"/>
      <c r="F197" s="7"/>
      <c r="G197" s="7"/>
      <c r="H197" s="7"/>
      <c r="I197" s="7"/>
      <c r="J197" s="7"/>
      <c r="K197" s="7"/>
      <c r="L197" s="7"/>
    </row>
    <row r="198" spans="1:12" s="26" customFormat="1" x14ac:dyDescent="0.2">
      <c r="A198" s="7"/>
      <c r="B198" s="8"/>
      <c r="C198" s="8"/>
      <c r="D198" s="8"/>
      <c r="F198" s="7"/>
      <c r="G198" s="7"/>
      <c r="H198" s="7"/>
      <c r="I198" s="7"/>
      <c r="J198" s="7"/>
      <c r="K198" s="7"/>
      <c r="L198" s="7"/>
    </row>
    <row r="199" spans="1:12" s="26" customFormat="1" x14ac:dyDescent="0.2">
      <c r="A199" s="7"/>
      <c r="B199" s="8"/>
      <c r="C199" s="8"/>
      <c r="D199" s="8"/>
      <c r="F199" s="7"/>
      <c r="G199" s="7"/>
      <c r="H199" s="7"/>
      <c r="I199" s="7"/>
      <c r="J199" s="7"/>
      <c r="K199" s="7"/>
      <c r="L199" s="7"/>
    </row>
    <row r="200" spans="1:12" s="26" customFormat="1" x14ac:dyDescent="0.2">
      <c r="A200" s="7"/>
      <c r="B200" s="8"/>
      <c r="C200" s="8"/>
      <c r="D200" s="8"/>
      <c r="F200" s="7"/>
      <c r="G200" s="7"/>
      <c r="H200" s="7"/>
      <c r="I200" s="7"/>
      <c r="J200" s="7"/>
      <c r="K200" s="7"/>
      <c r="L200" s="7"/>
    </row>
    <row r="201" spans="1:12" s="26" customFormat="1" x14ac:dyDescent="0.2">
      <c r="A201" s="7"/>
      <c r="B201" s="8"/>
      <c r="C201" s="8"/>
      <c r="D201" s="8"/>
      <c r="F201" s="7"/>
      <c r="G201" s="7"/>
      <c r="H201" s="7"/>
      <c r="I201" s="7"/>
      <c r="J201" s="7"/>
      <c r="K201" s="7"/>
      <c r="L201" s="7"/>
    </row>
    <row r="202" spans="1:12" s="26" customFormat="1" x14ac:dyDescent="0.2">
      <c r="A202" s="7"/>
      <c r="B202" s="8"/>
      <c r="C202" s="8"/>
      <c r="D202" s="8"/>
      <c r="F202" s="7"/>
      <c r="G202" s="7"/>
      <c r="H202" s="7"/>
      <c r="I202" s="7"/>
      <c r="J202" s="7"/>
      <c r="K202" s="7"/>
      <c r="L202" s="7"/>
    </row>
    <row r="203" spans="1:12" s="26" customFormat="1" x14ac:dyDescent="0.2">
      <c r="A203" s="7"/>
      <c r="B203" s="8"/>
      <c r="C203" s="8"/>
      <c r="D203" s="8"/>
      <c r="F203" s="7"/>
      <c r="G203" s="7"/>
      <c r="H203" s="7"/>
      <c r="I203" s="7"/>
      <c r="J203" s="7"/>
      <c r="K203" s="7"/>
      <c r="L203" s="7"/>
    </row>
    <row r="204" spans="1:12" s="26" customFormat="1" x14ac:dyDescent="0.2">
      <c r="A204" s="7"/>
      <c r="B204" s="8"/>
      <c r="C204" s="8"/>
      <c r="D204" s="8"/>
      <c r="F204" s="7"/>
      <c r="G204" s="7"/>
      <c r="H204" s="7"/>
      <c r="I204" s="7"/>
      <c r="J204" s="7"/>
      <c r="K204" s="7"/>
      <c r="L204" s="7"/>
    </row>
    <row r="205" spans="1:12" s="26" customFormat="1" x14ac:dyDescent="0.2">
      <c r="A205" s="7"/>
      <c r="B205" s="8"/>
      <c r="C205" s="8"/>
      <c r="D205" s="8"/>
      <c r="F205" s="7"/>
      <c r="G205" s="7"/>
      <c r="H205" s="7"/>
      <c r="I205" s="7"/>
      <c r="J205" s="7"/>
      <c r="K205" s="7"/>
      <c r="L205" s="7"/>
    </row>
    <row r="206" spans="1:12" s="26" customFormat="1" x14ac:dyDescent="0.2">
      <c r="A206" s="7"/>
      <c r="B206" s="8"/>
      <c r="C206" s="8"/>
      <c r="D206" s="8"/>
      <c r="F206" s="7"/>
      <c r="G206" s="7"/>
      <c r="H206" s="7"/>
      <c r="I206" s="7"/>
      <c r="J206" s="7"/>
      <c r="K206" s="7"/>
      <c r="L206" s="7"/>
    </row>
    <row r="207" spans="1:12" s="26" customFormat="1" x14ac:dyDescent="0.2">
      <c r="A207" s="7"/>
      <c r="B207" s="8"/>
      <c r="C207" s="8"/>
      <c r="D207" s="8"/>
      <c r="F207" s="7"/>
      <c r="G207" s="7"/>
      <c r="H207" s="7"/>
      <c r="I207" s="7"/>
      <c r="J207" s="7"/>
      <c r="K207" s="7"/>
      <c r="L207" s="7"/>
    </row>
    <row r="208" spans="1:12" s="26" customFormat="1" x14ac:dyDescent="0.2">
      <c r="A208" s="7"/>
      <c r="B208" s="8"/>
      <c r="C208" s="8"/>
      <c r="D208" s="8"/>
      <c r="F208" s="7"/>
      <c r="G208" s="7"/>
      <c r="H208" s="7"/>
      <c r="I208" s="7"/>
      <c r="J208" s="7"/>
      <c r="K208" s="7"/>
      <c r="L208" s="7"/>
    </row>
    <row r="209" spans="1:12" s="26" customFormat="1" x14ac:dyDescent="0.2">
      <c r="A209" s="7"/>
      <c r="B209" s="8"/>
      <c r="C209" s="8"/>
      <c r="D209" s="8"/>
      <c r="F209" s="7"/>
      <c r="G209" s="7"/>
      <c r="H209" s="7"/>
      <c r="I209" s="7"/>
      <c r="J209" s="7"/>
      <c r="K209" s="7"/>
      <c r="L209" s="7"/>
    </row>
    <row r="210" spans="1:12" s="26" customFormat="1" x14ac:dyDescent="0.2">
      <c r="A210" s="7"/>
      <c r="B210" s="8"/>
      <c r="C210" s="8"/>
      <c r="D210" s="8"/>
      <c r="F210" s="7"/>
      <c r="G210" s="7"/>
      <c r="H210" s="7"/>
      <c r="I210" s="7"/>
      <c r="J210" s="7"/>
      <c r="K210" s="7"/>
      <c r="L210" s="7"/>
    </row>
    <row r="211" spans="1:12" s="26" customFormat="1" x14ac:dyDescent="0.2">
      <c r="A211" s="7"/>
      <c r="B211" s="8"/>
      <c r="C211" s="8"/>
      <c r="D211" s="8"/>
      <c r="F211" s="7"/>
      <c r="G211" s="7"/>
      <c r="H211" s="7"/>
      <c r="I211" s="7"/>
      <c r="J211" s="7"/>
      <c r="K211" s="7"/>
      <c r="L211" s="7"/>
    </row>
    <row r="212" spans="1:12" s="26" customFormat="1" x14ac:dyDescent="0.2">
      <c r="A212" s="7"/>
      <c r="B212" s="8"/>
      <c r="C212" s="8"/>
      <c r="D212" s="8"/>
      <c r="F212" s="7"/>
      <c r="G212" s="7"/>
      <c r="H212" s="7"/>
      <c r="I212" s="7"/>
      <c r="J212" s="7"/>
      <c r="K212" s="7"/>
      <c r="L212" s="7"/>
    </row>
    <row r="213" spans="1:12" s="26" customFormat="1" x14ac:dyDescent="0.2">
      <c r="A213" s="7"/>
      <c r="B213" s="8"/>
      <c r="C213" s="8"/>
      <c r="D213" s="8"/>
      <c r="F213" s="7"/>
      <c r="G213" s="7"/>
      <c r="H213" s="7"/>
      <c r="I213" s="7"/>
      <c r="J213" s="7"/>
      <c r="K213" s="7"/>
      <c r="L213" s="7"/>
    </row>
    <row r="214" spans="1:12" s="26" customFormat="1" x14ac:dyDescent="0.2">
      <c r="A214" s="7"/>
      <c r="B214" s="8"/>
      <c r="C214" s="8"/>
      <c r="D214" s="8"/>
      <c r="F214" s="7"/>
      <c r="G214" s="7"/>
      <c r="H214" s="7"/>
      <c r="I214" s="7"/>
      <c r="J214" s="7"/>
      <c r="K214" s="7"/>
      <c r="L214" s="7"/>
    </row>
    <row r="215" spans="1:12" s="26" customFormat="1" x14ac:dyDescent="0.2">
      <c r="A215" s="7"/>
      <c r="B215" s="8"/>
      <c r="C215" s="8"/>
      <c r="D215" s="8"/>
      <c r="F215" s="7"/>
      <c r="G215" s="7"/>
      <c r="H215" s="7"/>
      <c r="I215" s="7"/>
      <c r="J215" s="7"/>
      <c r="K215" s="7"/>
      <c r="L215" s="7"/>
    </row>
    <row r="216" spans="1:12" s="26" customFormat="1" x14ac:dyDescent="0.2">
      <c r="A216" s="7"/>
      <c r="B216" s="8"/>
      <c r="C216" s="8"/>
      <c r="D216" s="8"/>
      <c r="F216" s="7"/>
      <c r="G216" s="7"/>
      <c r="H216" s="7"/>
      <c r="I216" s="7"/>
      <c r="J216" s="7"/>
      <c r="K216" s="7"/>
      <c r="L216" s="7"/>
    </row>
    <row r="217" spans="1:12" s="26" customFormat="1" x14ac:dyDescent="0.2">
      <c r="A217" s="7"/>
      <c r="B217" s="8"/>
      <c r="C217" s="8"/>
      <c r="D217" s="8"/>
      <c r="F217" s="7"/>
      <c r="G217" s="7"/>
      <c r="H217" s="7"/>
      <c r="I217" s="7"/>
      <c r="J217" s="7"/>
      <c r="K217" s="7"/>
      <c r="L217" s="7"/>
    </row>
    <row r="218" spans="1:12" s="26" customFormat="1" x14ac:dyDescent="0.2">
      <c r="A218" s="7"/>
      <c r="B218" s="8"/>
      <c r="C218" s="8"/>
      <c r="D218" s="8"/>
      <c r="F218" s="7"/>
      <c r="G218" s="7"/>
      <c r="H218" s="7"/>
      <c r="I218" s="7"/>
      <c r="J218" s="7"/>
      <c r="K218" s="7"/>
      <c r="L218" s="7"/>
    </row>
    <row r="219" spans="1:12" s="26" customFormat="1" x14ac:dyDescent="0.2">
      <c r="A219" s="7"/>
      <c r="B219" s="8"/>
      <c r="C219" s="8"/>
      <c r="D219" s="8"/>
      <c r="F219" s="7"/>
      <c r="G219" s="7"/>
      <c r="H219" s="7"/>
      <c r="I219" s="7"/>
      <c r="J219" s="7"/>
      <c r="K219" s="7"/>
      <c r="L219" s="7"/>
    </row>
    <row r="220" spans="1:12" s="26" customFormat="1" x14ac:dyDescent="0.2">
      <c r="A220" s="7"/>
      <c r="B220" s="8"/>
      <c r="C220" s="8"/>
      <c r="D220" s="8"/>
      <c r="F220" s="7"/>
      <c r="G220" s="7"/>
      <c r="H220" s="7"/>
      <c r="I220" s="7"/>
      <c r="J220" s="7"/>
      <c r="K220" s="7"/>
      <c r="L220" s="7"/>
    </row>
    <row r="221" spans="1:12" s="26" customFormat="1" x14ac:dyDescent="0.2">
      <c r="A221" s="7"/>
      <c r="B221" s="8"/>
      <c r="C221" s="8"/>
      <c r="D221" s="8"/>
      <c r="F221" s="7"/>
      <c r="G221" s="7"/>
      <c r="H221" s="7"/>
      <c r="I221" s="7"/>
      <c r="J221" s="7"/>
      <c r="K221" s="7"/>
      <c r="L221" s="7"/>
    </row>
    <row r="222" spans="1:12" s="26" customFormat="1" x14ac:dyDescent="0.2">
      <c r="A222" s="7"/>
      <c r="B222" s="8"/>
      <c r="C222" s="8"/>
      <c r="D222" s="8"/>
      <c r="F222" s="7"/>
      <c r="G222" s="7"/>
      <c r="H222" s="7"/>
      <c r="I222" s="7"/>
      <c r="J222" s="7"/>
      <c r="K222" s="7"/>
      <c r="L222" s="7"/>
    </row>
    <row r="223" spans="1:12" s="26" customFormat="1" x14ac:dyDescent="0.2">
      <c r="A223" s="7"/>
      <c r="B223" s="8"/>
      <c r="C223" s="8"/>
      <c r="D223" s="8"/>
      <c r="F223" s="7"/>
      <c r="G223" s="7"/>
      <c r="H223" s="7"/>
      <c r="I223" s="7"/>
      <c r="J223" s="7"/>
      <c r="K223" s="7"/>
      <c r="L223" s="7"/>
    </row>
    <row r="224" spans="1:12" s="26" customFormat="1" x14ac:dyDescent="0.2">
      <c r="A224" s="7"/>
      <c r="B224" s="8"/>
      <c r="C224" s="8"/>
      <c r="D224" s="8"/>
      <c r="F224" s="7"/>
      <c r="G224" s="7"/>
      <c r="H224" s="7"/>
      <c r="I224" s="7"/>
      <c r="J224" s="7"/>
      <c r="K224" s="7"/>
      <c r="L224" s="7"/>
    </row>
    <row r="225" spans="1:12" s="26" customFormat="1" x14ac:dyDescent="0.2">
      <c r="A225" s="7"/>
      <c r="B225" s="8"/>
      <c r="C225" s="8"/>
      <c r="D225" s="8"/>
      <c r="F225" s="7"/>
      <c r="G225" s="7"/>
      <c r="H225" s="7"/>
      <c r="I225" s="7"/>
      <c r="J225" s="7"/>
      <c r="K225" s="7"/>
      <c r="L225" s="7"/>
    </row>
    <row r="226" spans="1:12" s="26" customFormat="1" x14ac:dyDescent="0.2">
      <c r="A226" s="7"/>
      <c r="B226" s="8"/>
      <c r="C226" s="8"/>
      <c r="D226" s="8"/>
      <c r="F226" s="7"/>
      <c r="G226" s="7"/>
      <c r="H226" s="7"/>
      <c r="I226" s="7"/>
      <c r="J226" s="7"/>
      <c r="K226" s="7"/>
      <c r="L226" s="7"/>
    </row>
    <row r="227" spans="1:12" s="26" customFormat="1" x14ac:dyDescent="0.2">
      <c r="A227" s="7"/>
      <c r="B227" s="8"/>
      <c r="C227" s="8"/>
      <c r="D227" s="8"/>
      <c r="F227" s="7"/>
      <c r="G227" s="7"/>
      <c r="H227" s="7"/>
      <c r="I227" s="7"/>
      <c r="J227" s="7"/>
      <c r="K227" s="7"/>
      <c r="L227" s="7"/>
    </row>
    <row r="228" spans="1:12" s="26" customFormat="1" x14ac:dyDescent="0.2">
      <c r="A228" s="7"/>
      <c r="B228" s="8"/>
      <c r="C228" s="8"/>
      <c r="D228" s="8"/>
      <c r="F228" s="7"/>
      <c r="G228" s="7"/>
      <c r="H228" s="7"/>
      <c r="I228" s="7"/>
      <c r="J228" s="7"/>
      <c r="K228" s="7"/>
      <c r="L228" s="7"/>
    </row>
    <row r="229" spans="1:12" s="26" customFormat="1" x14ac:dyDescent="0.2">
      <c r="A229" s="7"/>
      <c r="B229" s="8"/>
      <c r="C229" s="8"/>
      <c r="D229" s="8"/>
      <c r="F229" s="7"/>
      <c r="G229" s="7"/>
      <c r="H229" s="7"/>
      <c r="I229" s="7"/>
      <c r="J229" s="7"/>
      <c r="K229" s="7"/>
      <c r="L229" s="7"/>
    </row>
    <row r="230" spans="1:12" s="26" customFormat="1" x14ac:dyDescent="0.2">
      <c r="A230" s="7"/>
      <c r="B230" s="8"/>
      <c r="C230" s="8"/>
      <c r="D230" s="8"/>
      <c r="F230" s="7"/>
      <c r="G230" s="7"/>
      <c r="H230" s="7"/>
      <c r="I230" s="7"/>
      <c r="J230" s="7"/>
      <c r="K230" s="7"/>
      <c r="L230" s="7"/>
    </row>
    <row r="231" spans="1:12" s="26" customFormat="1" x14ac:dyDescent="0.2">
      <c r="A231" s="7"/>
      <c r="B231" s="8"/>
      <c r="C231" s="8"/>
      <c r="D231" s="8"/>
      <c r="F231" s="7"/>
      <c r="G231" s="7"/>
      <c r="H231" s="7"/>
      <c r="I231" s="7"/>
      <c r="J231" s="7"/>
      <c r="K231" s="7"/>
      <c r="L231" s="7"/>
    </row>
    <row r="232" spans="1:12" s="26" customFormat="1" x14ac:dyDescent="0.2">
      <c r="A232" s="7"/>
      <c r="B232" s="8"/>
      <c r="C232" s="8"/>
      <c r="D232" s="8"/>
      <c r="F232" s="7"/>
      <c r="G232" s="7"/>
      <c r="H232" s="7"/>
      <c r="I232" s="7"/>
      <c r="J232" s="7"/>
      <c r="K232" s="7"/>
      <c r="L232" s="7"/>
    </row>
    <row r="233" spans="1:12" s="26" customFormat="1" x14ac:dyDescent="0.2">
      <c r="A233" s="7"/>
      <c r="B233" s="8"/>
      <c r="C233" s="8"/>
      <c r="D233" s="8"/>
      <c r="F233" s="7"/>
      <c r="G233" s="7"/>
      <c r="H233" s="7"/>
      <c r="I233" s="7"/>
      <c r="J233" s="7"/>
      <c r="K233" s="7"/>
      <c r="L233" s="7"/>
    </row>
    <row r="234" spans="1:12" s="26" customFormat="1" x14ac:dyDescent="0.2">
      <c r="A234" s="7"/>
      <c r="B234" s="8"/>
      <c r="C234" s="8"/>
      <c r="D234" s="8"/>
      <c r="F234" s="7"/>
      <c r="G234" s="7"/>
      <c r="H234" s="7"/>
      <c r="I234" s="7"/>
      <c r="J234" s="7"/>
      <c r="K234" s="7"/>
      <c r="L234" s="7"/>
    </row>
    <row r="235" spans="1:12" s="26" customFormat="1" x14ac:dyDescent="0.2">
      <c r="A235" s="7"/>
      <c r="B235" s="8"/>
      <c r="C235" s="8"/>
      <c r="D235" s="8"/>
      <c r="F235" s="7"/>
      <c r="G235" s="7"/>
      <c r="H235" s="7"/>
      <c r="I235" s="7"/>
      <c r="J235" s="7"/>
      <c r="K235" s="7"/>
      <c r="L235" s="7"/>
    </row>
    <row r="236" spans="1:12" s="26" customFormat="1" x14ac:dyDescent="0.2">
      <c r="A236" s="7"/>
      <c r="B236" s="8"/>
      <c r="C236" s="8"/>
      <c r="D236" s="8"/>
      <c r="F236" s="7"/>
      <c r="G236" s="7"/>
      <c r="H236" s="7"/>
      <c r="I236" s="7"/>
      <c r="J236" s="7"/>
      <c r="K236" s="7"/>
      <c r="L236" s="7"/>
    </row>
    <row r="237" spans="1:12" s="26" customFormat="1" x14ac:dyDescent="0.2">
      <c r="A237" s="7"/>
      <c r="B237" s="8"/>
      <c r="C237" s="8"/>
      <c r="D237" s="8"/>
      <c r="F237" s="7"/>
      <c r="G237" s="7"/>
      <c r="H237" s="7"/>
      <c r="I237" s="7"/>
      <c r="J237" s="7"/>
      <c r="K237" s="7"/>
      <c r="L237" s="7"/>
    </row>
    <row r="238" spans="1:12" s="26" customFormat="1" x14ac:dyDescent="0.2">
      <c r="A238" s="7"/>
      <c r="B238" s="8"/>
      <c r="C238" s="8"/>
      <c r="D238" s="8"/>
      <c r="F238" s="7"/>
      <c r="G238" s="7"/>
      <c r="H238" s="7"/>
      <c r="I238" s="7"/>
      <c r="J238" s="7"/>
      <c r="K238" s="7"/>
      <c r="L238" s="7"/>
    </row>
    <row r="239" spans="1:12" s="26" customFormat="1" x14ac:dyDescent="0.2">
      <c r="A239" s="7"/>
      <c r="B239" s="8"/>
      <c r="C239" s="8"/>
      <c r="D239" s="8"/>
      <c r="F239" s="7"/>
      <c r="G239" s="7"/>
      <c r="H239" s="7"/>
      <c r="I239" s="7"/>
      <c r="J239" s="7"/>
      <c r="K239" s="7"/>
      <c r="L239" s="7"/>
    </row>
    <row r="240" spans="1:12" s="26" customFormat="1" x14ac:dyDescent="0.2">
      <c r="A240" s="7"/>
      <c r="B240" s="8"/>
      <c r="C240" s="8"/>
      <c r="D240" s="8"/>
      <c r="F240" s="7"/>
      <c r="G240" s="7"/>
      <c r="H240" s="7"/>
      <c r="I240" s="7"/>
      <c r="J240" s="7"/>
      <c r="K240" s="7"/>
      <c r="L240" s="7"/>
    </row>
    <row r="241" spans="1:12" s="26" customFormat="1" x14ac:dyDescent="0.2">
      <c r="A241" s="7"/>
      <c r="B241" s="8"/>
      <c r="C241" s="8"/>
      <c r="D241" s="8"/>
      <c r="F241" s="7"/>
      <c r="G241" s="7"/>
      <c r="H241" s="7"/>
      <c r="I241" s="7"/>
      <c r="J241" s="7"/>
      <c r="K241" s="7"/>
      <c r="L241" s="7"/>
    </row>
    <row r="242" spans="1:12" s="26" customFormat="1" x14ac:dyDescent="0.2">
      <c r="A242" s="7"/>
      <c r="B242" s="8"/>
      <c r="C242" s="8"/>
      <c r="D242" s="8"/>
      <c r="F242" s="7"/>
      <c r="G242" s="7"/>
      <c r="H242" s="7"/>
      <c r="I242" s="7"/>
      <c r="J242" s="7"/>
      <c r="K242" s="7"/>
      <c r="L242" s="7"/>
    </row>
    <row r="243" spans="1:12" s="26" customFormat="1" x14ac:dyDescent="0.2">
      <c r="A243" s="7"/>
      <c r="B243" s="8"/>
      <c r="C243" s="8"/>
      <c r="D243" s="8"/>
      <c r="F243" s="7"/>
      <c r="G243" s="7"/>
      <c r="H243" s="7"/>
      <c r="I243" s="7"/>
      <c r="J243" s="7"/>
      <c r="K243" s="7"/>
      <c r="L243" s="7"/>
    </row>
    <row r="244" spans="1:12" s="26" customFormat="1" x14ac:dyDescent="0.2">
      <c r="A244" s="7"/>
      <c r="B244" s="8"/>
      <c r="C244" s="8"/>
      <c r="D244" s="8"/>
      <c r="F244" s="7"/>
      <c r="G244" s="7"/>
      <c r="H244" s="7"/>
      <c r="I244" s="7"/>
      <c r="J244" s="7"/>
      <c r="K244" s="7"/>
      <c r="L244" s="7"/>
    </row>
    <row r="245" spans="1:12" s="26" customFormat="1" x14ac:dyDescent="0.2">
      <c r="A245" s="7"/>
      <c r="B245" s="8"/>
      <c r="C245" s="8"/>
      <c r="D245" s="8"/>
      <c r="F245" s="7"/>
      <c r="G245" s="7"/>
      <c r="H245" s="7"/>
      <c r="I245" s="7"/>
      <c r="J245" s="7"/>
      <c r="K245" s="7"/>
      <c r="L245" s="7"/>
    </row>
    <row r="246" spans="1:12" s="26" customFormat="1" x14ac:dyDescent="0.2">
      <c r="A246" s="7"/>
      <c r="B246" s="8"/>
      <c r="C246" s="8"/>
      <c r="D246" s="8"/>
      <c r="F246" s="7"/>
      <c r="G246" s="7"/>
      <c r="H246" s="7"/>
      <c r="I246" s="7"/>
      <c r="J246" s="7"/>
      <c r="K246" s="7"/>
      <c r="L246" s="7"/>
    </row>
    <row r="247" spans="1:12" s="26" customFormat="1" x14ac:dyDescent="0.2">
      <c r="A247" s="7"/>
      <c r="B247" s="8"/>
      <c r="C247" s="8"/>
      <c r="D247" s="8"/>
      <c r="F247" s="7"/>
      <c r="G247" s="7"/>
      <c r="H247" s="7"/>
      <c r="I247" s="7"/>
      <c r="J247" s="7"/>
      <c r="K247" s="7"/>
      <c r="L247" s="7"/>
    </row>
    <row r="248" spans="1:12" s="26" customFormat="1" x14ac:dyDescent="0.2">
      <c r="A248" s="7"/>
      <c r="B248" s="8"/>
      <c r="C248" s="8"/>
      <c r="D248" s="8"/>
      <c r="F248" s="7"/>
      <c r="G248" s="7"/>
      <c r="H248" s="7"/>
      <c r="I248" s="7"/>
      <c r="J248" s="7"/>
      <c r="K248" s="7"/>
      <c r="L248" s="7"/>
    </row>
    <row r="249" spans="1:12" s="26" customFormat="1" x14ac:dyDescent="0.2">
      <c r="A249" s="7"/>
      <c r="B249" s="8"/>
      <c r="C249" s="8"/>
      <c r="D249" s="8"/>
      <c r="F249" s="7"/>
      <c r="G249" s="7"/>
      <c r="H249" s="7"/>
      <c r="I249" s="7"/>
      <c r="J249" s="7"/>
      <c r="K249" s="7"/>
      <c r="L249" s="7"/>
    </row>
    <row r="250" spans="1:12" s="26" customFormat="1" x14ac:dyDescent="0.2">
      <c r="A250" s="7"/>
      <c r="B250" s="8"/>
      <c r="C250" s="8"/>
      <c r="D250" s="8"/>
      <c r="F250" s="7"/>
      <c r="G250" s="7"/>
      <c r="H250" s="7"/>
      <c r="I250" s="7"/>
      <c r="J250" s="7"/>
      <c r="K250" s="7"/>
      <c r="L250" s="7"/>
    </row>
    <row r="251" spans="1:12" s="26" customFormat="1" x14ac:dyDescent="0.2">
      <c r="A251" s="7"/>
      <c r="B251" s="8"/>
      <c r="C251" s="8"/>
      <c r="D251" s="8"/>
      <c r="F251" s="7"/>
      <c r="G251" s="7"/>
      <c r="H251" s="7"/>
      <c r="I251" s="7"/>
      <c r="J251" s="7"/>
      <c r="K251" s="7"/>
      <c r="L251" s="7"/>
    </row>
    <row r="252" spans="1:12" s="26" customFormat="1" x14ac:dyDescent="0.2">
      <c r="A252" s="7"/>
      <c r="B252" s="8"/>
      <c r="C252" s="8"/>
      <c r="D252" s="8"/>
      <c r="F252" s="7"/>
      <c r="G252" s="7"/>
      <c r="H252" s="7"/>
      <c r="I252" s="7"/>
      <c r="J252" s="7"/>
      <c r="K252" s="7"/>
      <c r="L252" s="7"/>
    </row>
    <row r="253" spans="1:12" s="26" customFormat="1" x14ac:dyDescent="0.2">
      <c r="A253" s="7"/>
      <c r="B253" s="8"/>
      <c r="C253" s="8"/>
      <c r="D253" s="8"/>
      <c r="F253" s="7"/>
      <c r="G253" s="7"/>
      <c r="H253" s="7"/>
      <c r="I253" s="7"/>
      <c r="J253" s="7"/>
      <c r="K253" s="7"/>
      <c r="L253" s="7"/>
    </row>
    <row r="254" spans="1:12" s="26" customFormat="1" x14ac:dyDescent="0.2">
      <c r="A254" s="7"/>
      <c r="B254" s="8"/>
      <c r="C254" s="8"/>
      <c r="D254" s="8"/>
      <c r="F254" s="7"/>
      <c r="G254" s="7"/>
      <c r="H254" s="7"/>
      <c r="I254" s="7"/>
      <c r="J254" s="7"/>
      <c r="K254" s="7"/>
      <c r="L254" s="7"/>
    </row>
    <row r="255" spans="1:12" s="26" customFormat="1" x14ac:dyDescent="0.2">
      <c r="A255" s="7"/>
      <c r="B255" s="8"/>
      <c r="C255" s="8"/>
      <c r="D255" s="8"/>
      <c r="F255" s="7"/>
      <c r="G255" s="7"/>
      <c r="H255" s="7"/>
      <c r="I255" s="7"/>
      <c r="J255" s="7"/>
      <c r="K255" s="7"/>
      <c r="L255" s="7"/>
    </row>
    <row r="256" spans="1:12" s="26" customFormat="1" x14ac:dyDescent="0.2">
      <c r="A256" s="7"/>
      <c r="B256" s="8"/>
      <c r="C256" s="8"/>
      <c r="D256" s="8"/>
      <c r="F256" s="7"/>
      <c r="G256" s="7"/>
      <c r="H256" s="7"/>
      <c r="I256" s="7"/>
      <c r="J256" s="7"/>
      <c r="K256" s="7"/>
      <c r="L256" s="7"/>
    </row>
    <row r="257" spans="1:12" s="26" customFormat="1" x14ac:dyDescent="0.2">
      <c r="A257" s="7"/>
      <c r="B257" s="8"/>
      <c r="C257" s="8"/>
      <c r="D257" s="8"/>
      <c r="F257" s="7"/>
      <c r="G257" s="7"/>
      <c r="H257" s="7"/>
      <c r="I257" s="7"/>
      <c r="J257" s="7"/>
      <c r="K257" s="7"/>
      <c r="L257" s="7"/>
    </row>
    <row r="258" spans="1:12" s="26" customFormat="1" x14ac:dyDescent="0.2">
      <c r="A258" s="7"/>
      <c r="B258" s="8"/>
      <c r="C258" s="8"/>
      <c r="D258" s="8"/>
      <c r="F258" s="7"/>
      <c r="G258" s="7"/>
      <c r="H258" s="7"/>
      <c r="I258" s="7"/>
      <c r="J258" s="7"/>
      <c r="K258" s="7"/>
      <c r="L258" s="7"/>
    </row>
  </sheetData>
  <pageMargins left="0.7" right="0.7" top="0.75" bottom="0.75" header="0.3" footer="0.3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4A0920-8202-4C53-BDC3-DE4CD944445A}"/>
</file>

<file path=customXml/itemProps2.xml><?xml version="1.0" encoding="utf-8"?>
<ds:datastoreItem xmlns:ds="http://schemas.openxmlformats.org/officeDocument/2006/customXml" ds:itemID="{F8BE6495-E827-4F9F-8C6E-ECC54EF824F8}"/>
</file>

<file path=customXml/itemProps3.xml><?xml version="1.0" encoding="utf-8"?>
<ds:datastoreItem xmlns:ds="http://schemas.openxmlformats.org/officeDocument/2006/customXml" ds:itemID="{B7B52716-A76E-46F0-AE60-AF20174490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 2019 Quarterly Payments</vt:lpstr>
      <vt:lpstr>Annual Calc w FFY19 FMAP</vt:lpstr>
      <vt:lpstr>Annual Calc w FFY20 FMAP</vt:lpstr>
    </vt:vector>
  </TitlesOfParts>
  <Company>State of Oklahoma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Kambra Reddick</dc:creator>
  <cp:lastModifiedBy>Kambra Reddick</cp:lastModifiedBy>
  <dcterms:created xsi:type="dcterms:W3CDTF">2019-05-15T18:22:09Z</dcterms:created>
  <dcterms:modified xsi:type="dcterms:W3CDTF">2019-05-16T20:46:30Z</dcterms:modified>
</cp:coreProperties>
</file>