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rh\Desktop\Uploads\"/>
    </mc:Choice>
  </mc:AlternateContent>
  <workbookProtection workbookAlgorithmName="SHA-512" workbookHashValue="EBRelUzhGHmOrF91XnshEknyMdZ6dKEYwXSItVpW4ZXyOyUM3y35EWBLE+0wGkOzLjeaa4h38xWPgdet+guVew==" workbookSaltValue="mu2i+EOFO3m3YIUAcXrHFQ==" workbookSpinCount="100000" lockStructure="1"/>
  <bookViews>
    <workbookView xWindow="0" yWindow="0" windowWidth="24210" windowHeight="9885"/>
  </bookViews>
  <sheets>
    <sheet name="ALLOCATIONS" sheetId="2" r:id="rId1"/>
  </sheets>
  <externalReferences>
    <externalReference r:id="rId2"/>
    <externalReference r:id="rId3"/>
    <externalReference r:id="rId4"/>
    <externalReference r:id="rId5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MBO">#REF!</definedName>
    <definedName name="Cost_Add_Back">[2]Hospital_Details!$A$138:$IV$138</definedName>
    <definedName name="Cost_Red_Fact">[2]Hospital_Details!$A$137:$IV$137</definedName>
    <definedName name="cost_UPL_sfy11" localSheetId="0">#REF!</definedName>
    <definedName name="cost_UPL_sfy11">#REF!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1" localSheetId="0">#REF!</definedName>
    <definedName name="Print_Area_1">#REF!</definedName>
    <definedName name="Print_Area_MI">'[3]table 2.5'!$B$4:$T$154</definedName>
    <definedName name="_xlnm.Print_Titles" localSheetId="0">ALLOCATIONS!$1:$11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2" l="1"/>
  <c r="L58" i="2"/>
  <c r="L61" i="2"/>
  <c r="L69" i="2"/>
  <c r="L77" i="2"/>
  <c r="B96" i="2"/>
  <c r="B95" i="2"/>
  <c r="L94" i="2"/>
  <c r="O92" i="2"/>
  <c r="L91" i="2"/>
  <c r="F95" i="2"/>
  <c r="B88" i="2"/>
  <c r="L81" i="2"/>
  <c r="L79" i="2"/>
  <c r="L76" i="2"/>
  <c r="L73" i="2"/>
  <c r="L71" i="2"/>
  <c r="L70" i="2"/>
  <c r="O68" i="2"/>
  <c r="L68" i="2"/>
  <c r="L66" i="2"/>
  <c r="L64" i="2"/>
  <c r="L63" i="2"/>
  <c r="L60" i="2"/>
  <c r="L56" i="2"/>
  <c r="L55" i="2"/>
  <c r="L52" i="2"/>
  <c r="L48" i="2"/>
  <c r="B84" i="2"/>
  <c r="B45" i="2"/>
  <c r="L38" i="2"/>
  <c r="O35" i="2"/>
  <c r="L35" i="2"/>
  <c r="L33" i="2"/>
  <c r="L32" i="2"/>
  <c r="B26" i="2"/>
  <c r="E21" i="2"/>
  <c r="L20" i="2"/>
  <c r="E20" i="2"/>
  <c r="L19" i="2"/>
  <c r="E19" i="2"/>
  <c r="L18" i="2"/>
  <c r="E18" i="2"/>
  <c r="E17" i="2"/>
  <c r="E16" i="2"/>
  <c r="E15" i="2"/>
  <c r="L14" i="2"/>
  <c r="E14" i="2"/>
  <c r="E13" i="2"/>
  <c r="C5" i="2"/>
  <c r="B5" i="2"/>
  <c r="D5" i="2" s="1"/>
  <c r="C3" i="2"/>
  <c r="B3" i="2"/>
  <c r="D2" i="2"/>
  <c r="L15" i="2" l="1"/>
  <c r="F22" i="2"/>
  <c r="L16" i="2"/>
  <c r="L21" i="2"/>
  <c r="L31" i="2"/>
  <c r="L34" i="2"/>
  <c r="L39" i="2"/>
  <c r="F84" i="2"/>
  <c r="L51" i="2"/>
  <c r="L54" i="2"/>
  <c r="L57" i="2"/>
  <c r="L67" i="2"/>
  <c r="L72" i="2"/>
  <c r="L75" i="2"/>
  <c r="L82" i="2"/>
  <c r="D3" i="2"/>
  <c r="F41" i="2"/>
  <c r="B9" i="2" s="1"/>
  <c r="B85" i="2" s="1"/>
  <c r="L29" i="2"/>
  <c r="L41" i="2" s="1"/>
  <c r="L36" i="2"/>
  <c r="L37" i="2"/>
  <c r="L40" i="2"/>
  <c r="L49" i="2"/>
  <c r="L59" i="2"/>
  <c r="L62" i="2"/>
  <c r="L65" i="2"/>
  <c r="L74" i="2"/>
  <c r="L80" i="2"/>
  <c r="L83" i="2"/>
  <c r="L92" i="2"/>
  <c r="L95" i="2" s="1"/>
  <c r="M91" i="2" s="1"/>
  <c r="B41" i="2"/>
  <c r="L30" i="2"/>
  <c r="B86" i="2"/>
  <c r="L50" i="2"/>
  <c r="L78" i="2"/>
  <c r="L93" i="2"/>
  <c r="B22" i="2"/>
  <c r="L13" i="2"/>
  <c r="L17" i="2"/>
  <c r="B24" i="2"/>
  <c r="B43" i="2"/>
  <c r="L84" i="2" l="1"/>
  <c r="M57" i="2" s="1"/>
  <c r="B8" i="2"/>
  <c r="B23" i="2" s="1"/>
  <c r="B25" i="2" s="1"/>
  <c r="B87" i="2" s="1"/>
  <c r="N57" i="2" s="1"/>
  <c r="O57" i="2" s="1"/>
  <c r="M30" i="2"/>
  <c r="M38" i="2"/>
  <c r="M33" i="2"/>
  <c r="M36" i="2"/>
  <c r="B7" i="2"/>
  <c r="B42" i="2"/>
  <c r="N91" i="2"/>
  <c r="M61" i="2"/>
  <c r="M35" i="2"/>
  <c r="M75" i="2"/>
  <c r="M39" i="2"/>
  <c r="M93" i="2"/>
  <c r="N93" i="2" s="1"/>
  <c r="O93" i="2" s="1"/>
  <c r="M92" i="2"/>
  <c r="M74" i="2"/>
  <c r="M40" i="2"/>
  <c r="M29" i="2"/>
  <c r="M94" i="2"/>
  <c r="N94" i="2" s="1"/>
  <c r="O94" i="2" s="1"/>
  <c r="M34" i="2"/>
  <c r="M32" i="2"/>
  <c r="M59" i="2"/>
  <c r="M37" i="2"/>
  <c r="M31" i="2"/>
  <c r="M73" i="2"/>
  <c r="M63" i="2"/>
  <c r="L22" i="2"/>
  <c r="M13" i="2"/>
  <c r="M78" i="2" l="1"/>
  <c r="M79" i="2"/>
  <c r="M49" i="2"/>
  <c r="M67" i="2"/>
  <c r="N67" i="2" s="1"/>
  <c r="O67" i="2" s="1"/>
  <c r="M55" i="2"/>
  <c r="N55" i="2" s="1"/>
  <c r="O55" i="2" s="1"/>
  <c r="M65" i="2"/>
  <c r="M51" i="2"/>
  <c r="M66" i="2"/>
  <c r="M54" i="2"/>
  <c r="M81" i="2"/>
  <c r="M80" i="2"/>
  <c r="M83" i="2"/>
  <c r="N83" i="2" s="1"/>
  <c r="O83" i="2" s="1"/>
  <c r="M70" i="2"/>
  <c r="N70" i="2" s="1"/>
  <c r="O70" i="2" s="1"/>
  <c r="M82" i="2"/>
  <c r="N82" i="2" s="1"/>
  <c r="O82" i="2" s="1"/>
  <c r="M69" i="2"/>
  <c r="N69" i="2" s="1"/>
  <c r="O69" i="2" s="1"/>
  <c r="M76" i="2"/>
  <c r="N76" i="2" s="1"/>
  <c r="O76" i="2" s="1"/>
  <c r="M72" i="2"/>
  <c r="N72" i="2" s="1"/>
  <c r="O72" i="2" s="1"/>
  <c r="M52" i="2"/>
  <c r="N52" i="2" s="1"/>
  <c r="O52" i="2" s="1"/>
  <c r="M48" i="2"/>
  <c r="M53" i="2"/>
  <c r="N53" i="2" s="1"/>
  <c r="O53" i="2" s="1"/>
  <c r="M77" i="2"/>
  <c r="N77" i="2" s="1"/>
  <c r="O77" i="2" s="1"/>
  <c r="M60" i="2"/>
  <c r="N60" i="2" s="1"/>
  <c r="O60" i="2" s="1"/>
  <c r="M58" i="2"/>
  <c r="M50" i="2"/>
  <c r="M62" i="2"/>
  <c r="N62" i="2" s="1"/>
  <c r="O62" i="2" s="1"/>
  <c r="M68" i="2"/>
  <c r="M56" i="2"/>
  <c r="M64" i="2"/>
  <c r="N64" i="2" s="1"/>
  <c r="O64" i="2" s="1"/>
  <c r="M71" i="2"/>
  <c r="N71" i="2" s="1"/>
  <c r="O71" i="2" s="1"/>
  <c r="N54" i="2"/>
  <c r="O54" i="2" s="1"/>
  <c r="N58" i="2"/>
  <c r="O58" i="2" s="1"/>
  <c r="N50" i="2"/>
  <c r="O50" i="2" s="1"/>
  <c r="B44" i="2"/>
  <c r="N38" i="2" s="1"/>
  <c r="O38" i="2" s="1"/>
  <c r="N33" i="2"/>
  <c r="O33" i="2" s="1"/>
  <c r="M95" i="2"/>
  <c r="N81" i="2"/>
  <c r="O81" i="2" s="1"/>
  <c r="N29" i="2"/>
  <c r="M41" i="2"/>
  <c r="N31" i="2"/>
  <c r="O31" i="2" s="1"/>
  <c r="N39" i="2"/>
  <c r="O39" i="2" s="1"/>
  <c r="N48" i="2"/>
  <c r="M21" i="2"/>
  <c r="N21" i="2" s="1"/>
  <c r="O21" i="2" s="1"/>
  <c r="M14" i="2"/>
  <c r="N14" i="2" s="1"/>
  <c r="O14" i="2" s="1"/>
  <c r="M16" i="2"/>
  <c r="N16" i="2" s="1"/>
  <c r="O16" i="2" s="1"/>
  <c r="M15" i="2"/>
  <c r="N15" i="2" s="1"/>
  <c r="O15" i="2" s="1"/>
  <c r="M18" i="2"/>
  <c r="N18" i="2" s="1"/>
  <c r="O18" i="2" s="1"/>
  <c r="M20" i="2"/>
  <c r="N20" i="2" s="1"/>
  <c r="O20" i="2" s="1"/>
  <c r="M19" i="2"/>
  <c r="N19" i="2" s="1"/>
  <c r="O19" i="2" s="1"/>
  <c r="N49" i="2"/>
  <c r="O49" i="2" s="1"/>
  <c r="N63" i="2"/>
  <c r="O63" i="2" s="1"/>
  <c r="N51" i="2"/>
  <c r="O51" i="2" s="1"/>
  <c r="N37" i="2"/>
  <c r="O37" i="2" s="1"/>
  <c r="N66" i="2"/>
  <c r="O66" i="2" s="1"/>
  <c r="M17" i="2"/>
  <c r="N17" i="2" s="1"/>
  <c r="O17" i="2" s="1"/>
  <c r="N56" i="2"/>
  <c r="O56" i="2" s="1"/>
  <c r="N65" i="2"/>
  <c r="O65" i="2" s="1"/>
  <c r="N73" i="2"/>
  <c r="O73" i="2" s="1"/>
  <c r="N59" i="2"/>
  <c r="O59" i="2" s="1"/>
  <c r="N78" i="2"/>
  <c r="O78" i="2" s="1"/>
  <c r="N79" i="2"/>
  <c r="O79" i="2" s="1"/>
  <c r="N74" i="2"/>
  <c r="O74" i="2" s="1"/>
  <c r="N75" i="2"/>
  <c r="O75" i="2" s="1"/>
  <c r="N80" i="2"/>
  <c r="O80" i="2" s="1"/>
  <c r="N61" i="2"/>
  <c r="O61" i="2" s="1"/>
  <c r="O91" i="2"/>
  <c r="N95" i="2"/>
  <c r="C4" i="2"/>
  <c r="D4" i="2" s="1"/>
  <c r="N13" i="2"/>
  <c r="M84" i="2" l="1"/>
  <c r="N40" i="2"/>
  <c r="O40" i="2" s="1"/>
  <c r="N36" i="2"/>
  <c r="O36" i="2" s="1"/>
  <c r="N30" i="2"/>
  <c r="O30" i="2" s="1"/>
  <c r="N34" i="2"/>
  <c r="O34" i="2" s="1"/>
  <c r="N32" i="2"/>
  <c r="O32" i="2" s="1"/>
  <c r="N22" i="2"/>
  <c r="O13" i="2"/>
  <c r="M22" i="2"/>
  <c r="O29" i="2"/>
  <c r="O48" i="2"/>
  <c r="N84" i="2"/>
  <c r="N41" i="2" l="1"/>
</calcChain>
</file>

<file path=xl/sharedStrings.xml><?xml version="1.0" encoding="utf-8"?>
<sst xmlns="http://schemas.openxmlformats.org/spreadsheetml/2006/main" count="222" uniqueCount="212">
  <si>
    <t>Federal Fiscal Year 2019 DSH</t>
  </si>
  <si>
    <t>Private &amp; Community Hospitals</t>
  </si>
  <si>
    <t>IMD (DMH Pays State Share)</t>
  </si>
  <si>
    <t>TOTAL</t>
  </si>
  <si>
    <t>DSH Allocation</t>
  </si>
  <si>
    <t>OHCA State Share @ 37.62%</t>
  </si>
  <si>
    <t>DMH State Share @ 37.62%</t>
  </si>
  <si>
    <t>Federal Share @ 62.38%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</si>
  <si>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</si>
  <si>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</si>
  <si>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</si>
  <si>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PROVIDER NAME:</t>
  </si>
  <si>
    <t>Licensed Beds</t>
  </si>
  <si>
    <t>OB / GYN</t>
  </si>
  <si>
    <t>OKLAHOMA MEDICAID PROVIDER NUMBER(S)</t>
  </si>
  <si>
    <t>MEDICARE PROVIDER NUMBER:</t>
  </si>
  <si>
    <t>1.1    Medicaid Inpatient Days</t>
  </si>
  <si>
    <t>1.4    Total Inpatient Days</t>
  </si>
  <si>
    <t>1.5    Medicaid Inpatient Utilization</t>
  </si>
  <si>
    <t>3.8   Total Indigent Care</t>
  </si>
  <si>
    <t>CCR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</si>
  <si>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</si>
  <si>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</si>
  <si>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</si>
  <si>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</si>
  <si>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</si>
  <si>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</si>
  <si>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HILLCREST MEDICAL CENTER</t>
  </si>
  <si>
    <t>200044210A</t>
  </si>
  <si>
    <t>INTEGRIS BAPTIST MEDICAL C</t>
  </si>
  <si>
    <t>100806400C</t>
  </si>
  <si>
    <t>INTEGRIS SOUTHWEST MEDICAL</t>
  </si>
  <si>
    <t>100700200A</t>
  </si>
  <si>
    <t>MERCY HEALTH CENTER</t>
  </si>
  <si>
    <t>100699390A</t>
  </si>
  <si>
    <t>NORMAN REGIONAL HOSPITAL</t>
  </si>
  <si>
    <t>100700690A</t>
  </si>
  <si>
    <t>SAINT FRANCIS HOSPITAL</t>
  </si>
  <si>
    <t>100699570A</t>
  </si>
  <si>
    <t>SAINT FRANCIS HOSPITAL MUSKOGEE INC</t>
  </si>
  <si>
    <t>200700900A</t>
  </si>
  <si>
    <t>ST ANTHONY HSP</t>
  </si>
  <si>
    <t>100699540A</t>
  </si>
  <si>
    <t>ST JOHN MED CTR</t>
  </si>
  <si>
    <t>100699400A</t>
  </si>
  <si>
    <t>Subtotal Beds for Hospitals &gt; than 300 Beds</t>
  </si>
  <si>
    <t>Percent of Total Medicaid Days for Private &amp; Community Hospitals</t>
  </si>
  <si>
    <t>Count of Hospitals</t>
  </si>
  <si>
    <t xml:space="preserve"> </t>
  </si>
  <si>
    <t>DSH Allocation Allowed</t>
  </si>
  <si>
    <t>Recycled Amount</t>
  </si>
  <si>
    <t>Group = Beds &gt; 100  &lt; 300</t>
  </si>
  <si>
    <t>AHS SOUTHCREST HOSPITAL, LLC</t>
  </si>
  <si>
    <t>200439230A</t>
  </si>
  <si>
    <t>ALLIANCEHEALTH DURANT</t>
  </si>
  <si>
    <t>100696610B</t>
  </si>
  <si>
    <t>COMANCHE CO MEM HSP</t>
  </si>
  <si>
    <t>100749570S</t>
  </si>
  <si>
    <t>DUNCAN REGIONAL HOSPITAL</t>
  </si>
  <si>
    <t>100700120A</t>
  </si>
  <si>
    <t>INTEGRIS MIAMI HOSPITAL</t>
  </si>
  <si>
    <t>100699440A</t>
  </si>
  <si>
    <t>JANE PHILLIPS EP HSP</t>
  </si>
  <si>
    <t>100699490A</t>
  </si>
  <si>
    <t>KAY COUNTY OKLAHOMA HOSPITAL</t>
  </si>
  <si>
    <t>100699420A</t>
  </si>
  <si>
    <t>MERCY HOSPITAL ADA, INC.</t>
  </si>
  <si>
    <t>200509290A</t>
  </si>
  <si>
    <t>MERCY HOSPITAL ARDMORE</t>
  </si>
  <si>
    <t>100262320C</t>
  </si>
  <si>
    <t>MIDWEST REGIONAL MEDICAL</t>
  </si>
  <si>
    <t>100700490A</t>
  </si>
  <si>
    <t>OKLAHOMA STATE UNIVERSITY MEDICAL TRUST</t>
  </si>
  <si>
    <t>200242900A</t>
  </si>
  <si>
    <t>ST MARY'S REGIONAL CTR</t>
  </si>
  <si>
    <t>100690020A</t>
  </si>
  <si>
    <t>Subtotal Beds for Hospitals &gt;= 100 &lt; 300 Beds</t>
  </si>
  <si>
    <t>Percent of Total Medicaid Days for Private &amp; Community Hospitals with &lt; 300 Beds</t>
  </si>
  <si>
    <t>Group = Beds &lt; 100</t>
  </si>
  <si>
    <t>ARBUCKLE MEM HSP</t>
  </si>
  <si>
    <t>100700790A</t>
  </si>
  <si>
    <t>ATOKA MEMORIAL HOSPITAL</t>
  </si>
  <si>
    <t>100262850D</t>
  </si>
  <si>
    <t>BAILEY MEDICAL CENTER LLC</t>
  </si>
  <si>
    <t>200102450A</t>
  </si>
  <si>
    <t>CLINTON HMA LLC</t>
  </si>
  <si>
    <t>100700010G</t>
  </si>
  <si>
    <t>DRUMRIGHT REGIONAL HOSPITAL</t>
  </si>
  <si>
    <t>200259440A</t>
  </si>
  <si>
    <t>EASTERN OKLAHOMA MEDICAL CENTER</t>
  </si>
  <si>
    <t>100700730A</t>
  </si>
  <si>
    <t>FAIRFAX COMMUNITY HOSPITAL</t>
  </si>
  <si>
    <t>200311270A</t>
  </si>
  <si>
    <t>GREAT PLAINS REGIONAL MEDICAL CENTER</t>
  </si>
  <si>
    <t>100699410A</t>
  </si>
  <si>
    <t>HASKELL COUNTY COMMUNITY HOSPITAL</t>
  </si>
  <si>
    <t>200313370A</t>
  </si>
  <si>
    <t>HENRYETTA MEDICAL CENTER</t>
  </si>
  <si>
    <t>200045700C</t>
  </si>
  <si>
    <t>HILLCREST HOSPITAL CLAREMORE</t>
  </si>
  <si>
    <t>200435950A</t>
  </si>
  <si>
    <t>HILLCREST HOSPITAL CUSHING</t>
  </si>
  <si>
    <t>200044190A</t>
  </si>
  <si>
    <t>HOLDENVILLE GENERAL HOSPITAL</t>
  </si>
  <si>
    <t>200539880B</t>
  </si>
  <si>
    <t>INTEGRIS CANADIAN VALLEY HOSPITAL</t>
  </si>
  <si>
    <t>100700610A</t>
  </si>
  <si>
    <t>INTEGRIS GROVE HOSPITAL</t>
  </si>
  <si>
    <t>100699700A</t>
  </si>
  <si>
    <t>INTEGRIS HEALTH EDMOND, INC.</t>
  </si>
  <si>
    <t>200405550A</t>
  </si>
  <si>
    <t>J D MCCARTY C P CTR</t>
  </si>
  <si>
    <t>100700670A</t>
  </si>
  <si>
    <t>JACKSON CO MEM HSP</t>
  </si>
  <si>
    <t>100699350A</t>
  </si>
  <si>
    <t>LAKESIDE WOMENS CENTER OF</t>
  </si>
  <si>
    <t>100745350B</t>
  </si>
  <si>
    <t>MANGUM REGIONAL MEDICAL CENTER</t>
  </si>
  <si>
    <t>200740630B</t>
  </si>
  <si>
    <t>MARY HURLEY HOSPITAL</t>
  </si>
  <si>
    <t>100774650D</t>
  </si>
  <si>
    <t>MEMORIAL HOSPITAL</t>
  </si>
  <si>
    <t>100700030A</t>
  </si>
  <si>
    <t>MERCY HEALTH LOVE COUNTY</t>
  </si>
  <si>
    <t>100699960A</t>
  </si>
  <si>
    <t>MERCY HOSPITAL HEALDTON INC</t>
  </si>
  <si>
    <t>200226190A</t>
  </si>
  <si>
    <t>MERCY HOSPITAL KINGFISHER, INC</t>
  </si>
  <si>
    <t>200521810B</t>
  </si>
  <si>
    <t>MERCY HOSPITAL LOGAN COUNTY</t>
  </si>
  <si>
    <t>200425410C</t>
  </si>
  <si>
    <t>MERCY HOSPITAL TISHOMINGO</t>
  </si>
  <si>
    <t>200318440B</t>
  </si>
  <si>
    <t>MERCY HOSPITAL WATONGA INC</t>
  </si>
  <si>
    <t>200490030A</t>
  </si>
  <si>
    <t>PRAGUE COMMUNITY HOSPITAL</t>
  </si>
  <si>
    <t>200231400B</t>
  </si>
  <si>
    <t>SAINT FRANCIS HOSPITAL SOUTH</t>
  </si>
  <si>
    <t>200031310A</t>
  </si>
  <si>
    <t>SEILING MUNICIPAL HOSPITAL</t>
  </si>
  <si>
    <t>100700450A</t>
  </si>
  <si>
    <t>SEMINOLE HMA LLC</t>
  </si>
  <si>
    <t>200196450C</t>
  </si>
  <si>
    <t>ST ANTHONY SHAWNEE HOSPITAL</t>
  </si>
  <si>
    <t>100740840B</t>
  </si>
  <si>
    <t>ST JOHN OWASSO</t>
  </si>
  <si>
    <t>200106410A</t>
  </si>
  <si>
    <t>WEATHERFORD HOSPITAL AUTHORITY</t>
  </si>
  <si>
    <t>100699870E</t>
  </si>
  <si>
    <t>WOODWARD HEALTH SYSTEM LLC</t>
  </si>
  <si>
    <t>200019120A</t>
  </si>
  <si>
    <t>Subtotal Beds for Hospitals &lt; 100 Beds</t>
  </si>
  <si>
    <t>IMD</t>
  </si>
  <si>
    <t>CARL ALBERT COMM MHC</t>
  </si>
  <si>
    <t>100700640C</t>
  </si>
  <si>
    <t>GRIFFIN MEMORIAL HOSPITAL</t>
  </si>
  <si>
    <t>100690030B</t>
  </si>
  <si>
    <t>JIM TALIAFERRO MHC</t>
  </si>
  <si>
    <t>100700660B</t>
  </si>
  <si>
    <t>NORTHWEST CENTER FOR BEHAVIORAL HEALTH</t>
  </si>
  <si>
    <t>100704080B</t>
  </si>
  <si>
    <t>37-0202</t>
  </si>
  <si>
    <t>370014</t>
  </si>
  <si>
    <t>37-0056</t>
  </si>
  <si>
    <t>37-0023</t>
  </si>
  <si>
    <t>37-0004</t>
  </si>
  <si>
    <t>37-0018</t>
  </si>
  <si>
    <t>370006</t>
  </si>
  <si>
    <t>37-0020</t>
  </si>
  <si>
    <t>37-0047</t>
  </si>
  <si>
    <t>370094</t>
  </si>
  <si>
    <t>37-0078</t>
  </si>
  <si>
    <t>37-0026</t>
  </si>
  <si>
    <t>37-1328</t>
  </si>
  <si>
    <t xml:space="preserve">371300 </t>
  </si>
  <si>
    <t>37-0228</t>
  </si>
  <si>
    <t>370029</t>
  </si>
  <si>
    <t>371173</t>
  </si>
  <si>
    <t>371337</t>
  </si>
  <si>
    <t>37-1318</t>
  </si>
  <si>
    <t>37-0019</t>
  </si>
  <si>
    <t>37-1335</t>
  </si>
  <si>
    <t>37-0183</t>
  </si>
  <si>
    <t>37-0039</t>
  </si>
  <si>
    <t>37-0099</t>
  </si>
  <si>
    <t>37-1321</t>
  </si>
  <si>
    <t>37-0211</t>
  </si>
  <si>
    <t>37-0113</t>
  </si>
  <si>
    <t>37-0236</t>
  </si>
  <si>
    <t>37-330</t>
  </si>
  <si>
    <t>370022</t>
  </si>
  <si>
    <t>37-0199</t>
  </si>
  <si>
    <t>37-1330</t>
  </si>
  <si>
    <t>37-1319</t>
  </si>
  <si>
    <t>37-0178</t>
  </si>
  <si>
    <t>37-1306</t>
  </si>
  <si>
    <t>37-1310</t>
  </si>
  <si>
    <t>37-1317</t>
  </si>
  <si>
    <t>37-1304</t>
  </si>
  <si>
    <t>37-1302</t>
  </si>
  <si>
    <t>37-1301</t>
  </si>
  <si>
    <t>37-0218</t>
  </si>
  <si>
    <t>37-1332</t>
  </si>
  <si>
    <t>370229</t>
  </si>
  <si>
    <t>37-0149</t>
  </si>
  <si>
    <t>37-0227</t>
  </si>
  <si>
    <t>37-1323</t>
  </si>
  <si>
    <t>370002</t>
  </si>
  <si>
    <t>37-4006</t>
  </si>
  <si>
    <t>37-4000</t>
  </si>
  <si>
    <t>37-4008</t>
  </si>
  <si>
    <t>37-4001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</si>
</sst>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wrapText="1"/>
    </xf>
    <xf numFmtId="0" fontId="3" fillId="0" borderId="3" xfId="1" applyNumberFormat="1" applyFont="1" applyFill="1" applyBorder="1" applyAlignment="1">
      <alignment horizontal="right" wrapText="1"/>
    </xf>
    <xf numFmtId="0" fontId="3" fillId="0" borderId="4" xfId="1" applyNumberFormat="1" applyFont="1" applyFill="1" applyBorder="1" applyAlignment="1">
      <alignment horizontal="right" wrapText="1"/>
    </xf>
    <xf numFmtId="0" fontId="4" fillId="0" borderId="0" xfId="0" applyFont="1"/>
    <xf numFmtId="165" fontId="4" fillId="0" borderId="0" xfId="1" applyNumberFormat="1" applyFont="1"/>
    <xf numFmtId="0" fontId="4" fillId="0" borderId="0" xfId="0" applyFont="1" applyFill="1"/>
    <xf numFmtId="0" fontId="3" fillId="0" borderId="5" xfId="1" applyNumberFormat="1" applyFont="1" applyFill="1" applyBorder="1" applyAlignment="1">
      <alignment horizontal="right"/>
    </xf>
    <xf numFmtId="44" fontId="5" fillId="0" borderId="6" xfId="2" applyFont="1" applyFill="1" applyBorder="1"/>
    <xf numFmtId="44" fontId="5" fillId="0" borderId="6" xfId="2" applyFont="1" applyBorder="1"/>
    <xf numFmtId="44" fontId="5" fillId="0" borderId="7" xfId="2" applyFont="1" applyFill="1" applyBorder="1"/>
    <xf numFmtId="0" fontId="3" fillId="0" borderId="8" xfId="1" applyNumberFormat="1" applyFont="1" applyFill="1" applyBorder="1" applyAlignment="1">
      <alignment horizontal="right"/>
    </xf>
    <xf numFmtId="44" fontId="5" fillId="2" borderId="6" xfId="2" applyFont="1" applyFill="1" applyBorder="1"/>
    <xf numFmtId="0" fontId="3" fillId="0" borderId="9" xfId="1" applyNumberFormat="1" applyFont="1" applyFill="1" applyBorder="1" applyAlignment="1">
      <alignment horizontal="right"/>
    </xf>
    <xf numFmtId="44" fontId="5" fillId="0" borderId="10" xfId="2" applyFont="1" applyBorder="1"/>
    <xf numFmtId="44" fontId="5" fillId="0" borderId="11" xfId="2" applyFont="1" applyFill="1" applyBorder="1"/>
    <xf numFmtId="164" fontId="4" fillId="0" borderId="0" xfId="1" applyNumberFormat="1" applyFont="1"/>
    <xf numFmtId="43" fontId="4" fillId="0" borderId="0" xfId="0" applyNumberFormat="1" applyFont="1"/>
    <xf numFmtId="0" fontId="3" fillId="0" borderId="0" xfId="1" applyNumberFormat="1" applyFont="1" applyFill="1" applyBorder="1" applyAlignment="1">
      <alignment horizontal="left"/>
    </xf>
    <xf numFmtId="164" fontId="5" fillId="0" borderId="0" xfId="1" applyNumberFormat="1" applyFont="1"/>
    <xf numFmtId="0" fontId="6" fillId="0" borderId="0" xfId="0" applyFont="1"/>
    <xf numFmtId="165" fontId="6" fillId="0" borderId="0" xfId="1" applyNumberFormat="1" applyFont="1"/>
    <xf numFmtId="0" fontId="6" fillId="0" borderId="0" xfId="0" applyFont="1" applyFill="1"/>
    <xf numFmtId="164" fontId="6" fillId="0" borderId="0" xfId="1" applyNumberFormat="1" applyFont="1"/>
    <xf numFmtId="0" fontId="3" fillId="3" borderId="6" xfId="0" applyFont="1" applyFill="1" applyBorder="1" applyAlignment="1">
      <alignment wrapText="1"/>
    </xf>
    <xf numFmtId="164" fontId="3" fillId="3" borderId="6" xfId="1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64" fontId="3" fillId="3" borderId="6" xfId="1" applyNumberFormat="1" applyFont="1" applyFill="1" applyBorder="1" applyAlignment="1">
      <alignment horizontal="left" wrapText="1"/>
    </xf>
    <xf numFmtId="164" fontId="3" fillId="3" borderId="6" xfId="1" applyNumberFormat="1" applyFont="1" applyFill="1" applyBorder="1" applyAlignment="1">
      <alignment wrapText="1"/>
    </xf>
    <xf numFmtId="9" fontId="3" fillId="3" borderId="6" xfId="3" applyFont="1" applyFill="1" applyBorder="1" applyAlignment="1">
      <alignment wrapText="1"/>
    </xf>
    <xf numFmtId="165" fontId="3" fillId="3" borderId="6" xfId="1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8" fillId="2" borderId="6" xfId="0" applyFont="1" applyFill="1" applyBorder="1"/>
    <xf numFmtId="164" fontId="9" fillId="2" borderId="6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0" fontId="9" fillId="2" borderId="6" xfId="0" quotePrefix="1" applyFont="1" applyFill="1" applyBorder="1" applyAlignment="1">
      <alignment horizontal="center"/>
    </xf>
    <xf numFmtId="0" fontId="9" fillId="2" borderId="6" xfId="0" applyFont="1" applyFill="1" applyBorder="1"/>
    <xf numFmtId="0" fontId="9" fillId="2" borderId="6" xfId="0" quotePrefix="1" applyFont="1" applyFill="1" applyBorder="1"/>
    <xf numFmtId="0" fontId="9" fillId="0" borderId="0" xfId="0" applyFont="1" applyFill="1"/>
    <xf numFmtId="0" fontId="10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right" vertical="center"/>
    </xf>
    <xf numFmtId="164" fontId="10" fillId="0" borderId="6" xfId="1" applyNumberFormat="1" applyFont="1" applyFill="1" applyBorder="1" applyAlignment="1">
      <alignment horizontal="right" vertical="center"/>
    </xf>
    <xf numFmtId="10" fontId="4" fillId="0" borderId="6" xfId="3" applyNumberFormat="1" applyFont="1" applyFill="1" applyBorder="1" applyAlignment="1">
      <alignment horizontal="right"/>
    </xf>
    <xf numFmtId="44" fontId="10" fillId="0" borderId="6" xfId="2" applyFont="1" applyFill="1" applyBorder="1" applyAlignment="1">
      <alignment horizontal="right" vertical="center"/>
    </xf>
    <xf numFmtId="165" fontId="10" fillId="0" borderId="6" xfId="1" applyNumberFormat="1" applyFont="1" applyFill="1" applyBorder="1" applyAlignment="1">
      <alignment horizontal="right" vertical="center"/>
    </xf>
    <xf numFmtId="44" fontId="4" fillId="0" borderId="6" xfId="2" applyFont="1" applyFill="1" applyBorder="1" applyAlignment="1">
      <alignment horizontal="right"/>
    </xf>
    <xf numFmtId="10" fontId="6" fillId="0" borderId="6" xfId="3" applyNumberFormat="1" applyFont="1" applyBorder="1"/>
    <xf numFmtId="44" fontId="6" fillId="0" borderId="6" xfId="2" applyNumberFormat="1" applyFont="1" applyBorder="1"/>
    <xf numFmtId="0" fontId="6" fillId="0" borderId="6" xfId="0" applyFont="1" applyBorder="1"/>
    <xf numFmtId="0" fontId="5" fillId="0" borderId="0" xfId="0" applyFont="1"/>
    <xf numFmtId="165" fontId="5" fillId="0" borderId="0" xfId="1" applyNumberFormat="1" applyFont="1"/>
    <xf numFmtId="44" fontId="5" fillId="0" borderId="0" xfId="2" applyFont="1"/>
    <xf numFmtId="10" fontId="5" fillId="0" borderId="0" xfId="3" applyNumberFormat="1" applyFont="1"/>
    <xf numFmtId="44" fontId="5" fillId="0" borderId="0" xfId="1" applyNumberFormat="1" applyFont="1"/>
    <xf numFmtId="0" fontId="5" fillId="0" borderId="0" xfId="0" applyFont="1" applyFill="1"/>
    <xf numFmtId="164" fontId="6" fillId="0" borderId="0" xfId="0" applyNumberFormat="1" applyFont="1"/>
    <xf numFmtId="164" fontId="5" fillId="0" borderId="0" xfId="1" applyNumberFormat="1" applyFont="1" applyFill="1"/>
    <xf numFmtId="43" fontId="6" fillId="0" borderId="0" xfId="0" applyNumberFormat="1" applyFont="1"/>
    <xf numFmtId="164" fontId="8" fillId="0" borderId="0" xfId="1" applyNumberFormat="1" applyFont="1" applyFill="1"/>
    <xf numFmtId="164" fontId="9" fillId="2" borderId="6" xfId="1" applyNumberFormat="1" applyFont="1" applyFill="1" applyBorder="1"/>
    <xf numFmtId="165" fontId="9" fillId="2" borderId="6" xfId="1" applyNumberFormat="1" applyFont="1" applyFill="1" applyBorder="1"/>
    <xf numFmtId="43" fontId="4" fillId="0" borderId="6" xfId="0" applyNumberFormat="1" applyFont="1" applyFill="1" applyBorder="1" applyAlignment="1">
      <alignment horizontal="right"/>
    </xf>
    <xf numFmtId="44" fontId="5" fillId="0" borderId="0" xfId="2" applyNumberFormat="1" applyFont="1"/>
    <xf numFmtId="164" fontId="8" fillId="0" borderId="0" xfId="1" applyNumberFormat="1" applyFont="1"/>
    <xf numFmtId="10" fontId="5" fillId="0" borderId="0" xfId="2" applyNumberFormat="1" applyFont="1"/>
    <xf numFmtId="44" fontId="6" fillId="0" borderId="0" xfId="0" applyNumberFormat="1" applyFont="1"/>
    <xf numFmtId="164" fontId="5" fillId="0" borderId="0" xfId="0" applyNumberFormat="1" applyFont="1"/>
    <xf numFmtId="10" fontId="5" fillId="0" borderId="0" xfId="0" applyNumberFormat="1" applyFont="1" applyFill="1"/>
    <xf numFmtId="44" fontId="5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NANCIAL%20SERVICES\FINANCIAL%20MANAGEMENT\DSH\FFY19\2019%20DSH%20Data%20(Version%2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19 DSH DATA"/>
      <sheetName val="COMBO"/>
      <sheetName val="ALLOCATIONS"/>
      <sheetName val="Cost UPL SFY18 Combine"/>
      <sheetName val="shopp 17"/>
      <sheetName val="shopp 18"/>
    </sheetNames>
    <sheetDataSet>
      <sheetData sheetId="0"/>
      <sheetData sheetId="1"/>
      <sheetData sheetId="2">
        <row r="1">
          <cell r="B1" t="str">
            <v>OKLAHOMA MEDICAID PROVIDER NUMBER(S):</v>
          </cell>
          <cell r="C1" t="str">
            <v>LICENSED BEDS:</v>
          </cell>
          <cell r="D1" t="str">
            <v>INCLUDED IN THE DATA ON THIS FORM:</v>
          </cell>
          <cell r="E1" t="str">
            <v>INCLUDED IN THE DATA ON THIS FORM:</v>
          </cell>
          <cell r="F1" t="str">
            <v>MEDICARE PROVIDER NUMBER:</v>
          </cell>
          <cell r="G1" t="str">
            <v>MOST RECENT COST REPORT YEAR:</v>
          </cell>
          <cell r="H1" t="str">
            <v>HOSPITAL FISCAL YEAR ENDING:</v>
          </cell>
          <cell r="I1" t="str">
            <v>FISCAL INTERMEDIARY AND CONTACT:</v>
          </cell>
          <cell r="J1" t="str">
            <v>FISCAL INTERMEDIARY  EMAIL:</v>
          </cell>
          <cell r="K1" t="str">
            <v>FISCAL INTERMEDIARY TELEPHONE:</v>
          </cell>
          <cell r="L1" t="str">
            <v>1.1 Medicaid Inpatient Days</v>
          </cell>
          <cell r="M1" t="str">
            <v>1.2 Dual Eligible Inpatient Days</v>
          </cell>
          <cell r="N1" t="str">
            <v>1.3 Total Medicaid Inpatient Days line 1.1 + 1.2</v>
          </cell>
          <cell r="O1" t="str">
            <v>1.4 Total Inpatient Days</v>
          </cell>
          <cell r="P1" t="str">
            <v>1.5 Medicaid Inpatient Utilization line 1.3 / 1.4</v>
          </cell>
          <cell r="Q1" t="str">
            <v>1.6 Minimum Required</v>
          </cell>
          <cell r="R1" t="str">
            <v>Federal Minimum</v>
          </cell>
          <cell r="S1" t="str">
            <v>1.7 Medicare Inpatient Days</v>
          </cell>
          <cell r="T1" t="str">
            <v xml:space="preserve">2.1 Medicaid Payments/Receipts for all services rendered </v>
          </cell>
          <cell r="U1" t="str">
            <v xml:space="preserve">2.2 Medicaid Managed Care Payments/Receipts for all services rendered </v>
          </cell>
          <cell r="V1" t="str">
            <v>2.3 Subsidies received from State &amp; Local Government for patient care</v>
          </cell>
          <cell r="W1" t="str">
            <v>2.4 Total Low Income Payments/Receipts line 2.1 + 2.2 + 2.3</v>
          </cell>
          <cell r="X1" t="str">
            <v>2.5 Total patient Receipts/Payments from all sources</v>
          </cell>
          <cell r="Y1" t="str">
            <v>2.6 Low Income Payment Percentage line 2.4 / 2.5</v>
          </cell>
          <cell r="Z1" t="str">
            <v>2.7 Total Inpatient Charges for Charity Care</v>
          </cell>
          <cell r="AA1" t="str">
            <v>2.8 Subsidies received from State &amp; Local Government for Inpatient Care</v>
          </cell>
          <cell r="AB1" t="str">
            <v>2.9 Net Inpatient Charity Care line 2.7 - 2.8</v>
          </cell>
          <cell r="AC1" t="str">
            <v>2.10 Total Hospital Gross Inpatient Charges (Exclude SNF, NF, HHA, Off-site PRTF)</v>
          </cell>
          <cell r="AD1" t="str">
            <v>2.11 Charity Care Charge Percentage line 2.9 / 2.10</v>
          </cell>
          <cell r="AE1" t="str">
            <v>2.12 Low Income Utilization Rate line 2.6 + 2.11</v>
          </cell>
          <cell r="AF1" t="str">
            <v>2.13 Minimum Required</v>
          </cell>
          <cell r="AG1" t="str">
            <v>Federal Minimum</v>
          </cell>
          <cell r="AH1" t="str">
            <v>3.1 Medicaid Inpatient Gross Charges</v>
          </cell>
          <cell r="AI1" t="str">
            <v>3.2 Medicaid Managed Care Gross Charges</v>
          </cell>
          <cell r="AJ1" t="str">
            <v>3.3 Medicaid Gross Charges for all Services</v>
          </cell>
          <cell r="AK1" t="str">
            <v>3.4 Bad Debts Allowance Net of Recoveries and Net of Allowances for Uninsured Patients</v>
          </cell>
          <cell r="AL1" t="str">
            <v>3.5 Total Charity Care Charges less charges attributed to uninsured patients</v>
          </cell>
          <cell r="AM1" t="str">
            <v>3.6 Total Uninsured Charges (see instructions)</v>
          </cell>
          <cell r="AN1" t="str">
            <v>3.7 Total Charges for Dual Eligible Patients (see instructions)</v>
          </cell>
          <cell r="AO1" t="str">
            <v>3.8 Total Indigent Care line 3.3 + 3.4 + 3.5 + 3.6 + 3.7</v>
          </cell>
          <cell r="AP1" t="str">
            <v>3.9 Total Hospital Gross Charges (Exclude SNF, NF, HHA, Off-site PRTF)</v>
          </cell>
          <cell r="AQ1" t="str">
            <v>3.10 Indigent Care Rate line 3.8 / 3.9</v>
          </cell>
          <cell r="AR1" t="str">
            <v>3.11 Uncompensated Care Rate (line 3.4 + 3.5 + 3.6) / 3.9</v>
          </cell>
          <cell r="AS1" t="str">
            <v>3.12 Total payments received for Dual Eligible Patients from Medicare</v>
          </cell>
          <cell r="AT1" t="str">
            <v>3.13 Total payments received for Dual Eligible Patients from Medicaid</v>
          </cell>
          <cell r="AU1" t="str">
            <v>3.14 Total Recoveries from the Uninsured (see instructions)</v>
          </cell>
          <cell r="AV1" t="str">
            <v>4.1 Total Hospital Costs (CMS Form 2552-96, Worksheet B, Part 1, column 25, line 95 less lines 63 to 94)</v>
          </cell>
          <cell r="AW1" t="str">
            <v>4.2 Inpatient Revenue (CMS Form 2552-96, Worksheet C, Part 1, column 6, line 101 less lines 63 to 100)</v>
          </cell>
          <cell r="AX1" t="str">
            <v>4.3 Outpatient Revenue (CMS Form 2552-96, Worksheet C, Part 1, column 7, line 101 less lines 63 to 100)</v>
          </cell>
          <cell r="AY1" t="str">
            <v>4.4 Medicare DSH Allowable (CMS Form 2552-96, Title XVIII, Worksheet E, Part A, column 1, line 4.04)</v>
          </cell>
          <cell r="AZ1" t="str">
            <v>5.1 Section 1011 Funds Charges</v>
          </cell>
          <cell r="BA1" t="str">
            <v>5.2 Section 1011 Funds Received</v>
          </cell>
          <cell r="BB1" t="str">
            <v>5.3 Report any DSH funds received from other states</v>
          </cell>
          <cell r="BC1" t="str">
            <v>5.4 Medicaid Charges attributed to other states Medicaid programs</v>
          </cell>
          <cell r="BD1" t="str">
            <v>5.5 Medicaid Receipts from other states</v>
          </cell>
          <cell r="BE1">
            <v>6.1</v>
          </cell>
          <cell r="BF1">
            <v>6.2</v>
          </cell>
          <cell r="BG1">
            <v>6.3</v>
          </cell>
          <cell r="BH1">
            <v>6.4</v>
          </cell>
          <cell r="BI1" t="str">
            <v>NAME OF PREPARER:</v>
          </cell>
          <cell r="BJ1" t="str">
            <v>DATE:</v>
          </cell>
          <cell r="BK1" t="str">
            <v>PHONE NUMBER:</v>
          </cell>
          <cell r="BL1" t="str">
            <v>EMAIL ADDRESS:</v>
          </cell>
          <cell r="BM1" t="str">
            <v>PHYSICIAN NAMES:</v>
          </cell>
          <cell r="BN1" t="str">
            <v>PHYSICIAN NAMES:</v>
          </cell>
          <cell r="BO1" t="str">
            <v>COMMENTS:</v>
          </cell>
          <cell r="BP1" t="str">
            <v>CCR</v>
          </cell>
          <cell r="BQ1" t="str">
            <v>Medicaid (Over) / Under Cost</v>
          </cell>
          <cell r="BR1" t="str">
            <v>Uninsured Costs Net Of Recoveries</v>
          </cell>
          <cell r="BS1" t="str">
            <v>All "Other" Charges</v>
          </cell>
          <cell r="BT1" t="str">
            <v>All "Other" Charges X CCR</v>
          </cell>
          <cell r="BU1" t="str">
            <v>All "Other" Payments</v>
          </cell>
          <cell r="BV1" t="str">
            <v>Uninsured Gap</v>
          </cell>
          <cell r="BW1" t="str">
            <v>Adjusted (Over) / Under Cost</v>
          </cell>
          <cell r="BY1" t="str">
            <v>SHOPP Hospital Access Payments</v>
          </cell>
          <cell r="BZ1" t="str">
            <v>Final (Over)/Under Cost</v>
          </cell>
        </row>
        <row r="2">
          <cell r="BQ2" t="str">
            <v>TRENDING FACTOR</v>
          </cell>
          <cell r="BR2">
            <v>0.03</v>
          </cell>
        </row>
        <row r="3">
          <cell r="B3" t="str">
            <v>200439230A</v>
          </cell>
          <cell r="C3">
            <v>180</v>
          </cell>
          <cell r="F3" t="str">
            <v>37-0202</v>
          </cell>
          <cell r="G3">
            <v>2017</v>
          </cell>
          <cell r="H3">
            <v>43100</v>
          </cell>
          <cell r="I3" t="str">
            <v>Wisconsin Physician Service, Don O'Neal</v>
          </cell>
          <cell r="J3" t="str">
            <v>Don.O'Neal@WPSIC.com</v>
          </cell>
          <cell r="K3" t="str">
            <v>866-734-9444 ext. 50545</v>
          </cell>
          <cell r="L3">
            <v>5584</v>
          </cell>
          <cell r="M3">
            <v>4748</v>
          </cell>
          <cell r="N3">
            <v>10332</v>
          </cell>
          <cell r="O3">
            <v>40897</v>
          </cell>
          <cell r="P3">
            <v>0.25263466757952907</v>
          </cell>
          <cell r="Q3">
            <v>0.56778352984456848</v>
          </cell>
          <cell r="R3">
            <v>0</v>
          </cell>
          <cell r="S3">
            <v>15624</v>
          </cell>
          <cell r="T3">
            <v>9099937</v>
          </cell>
          <cell r="W3">
            <v>9099937</v>
          </cell>
          <cell r="X3">
            <v>151705688</v>
          </cell>
          <cell r="Y3">
            <v>5.9984151681906614E-2</v>
          </cell>
          <cell r="Z3">
            <v>7645419</v>
          </cell>
          <cell r="AB3">
            <v>7645419</v>
          </cell>
          <cell r="AC3">
            <v>398085230</v>
          </cell>
          <cell r="AD3">
            <v>1.9205482705299065E-2</v>
          </cell>
          <cell r="AE3">
            <v>7.9189634387205679E-2</v>
          </cell>
          <cell r="AF3">
            <v>0.25</v>
          </cell>
          <cell r="AG3">
            <v>0</v>
          </cell>
          <cell r="AH3">
            <v>39100157</v>
          </cell>
          <cell r="AJ3">
            <v>67968698</v>
          </cell>
          <cell r="AK3">
            <v>6153145</v>
          </cell>
          <cell r="AL3">
            <v>7364085</v>
          </cell>
          <cell r="AM3">
            <v>37398814</v>
          </cell>
          <cell r="AN3">
            <v>65963493</v>
          </cell>
          <cell r="AO3">
            <v>184848235</v>
          </cell>
          <cell r="AP3">
            <v>753740711</v>
          </cell>
          <cell r="AQ3">
            <v>0.24524114500165295</v>
          </cell>
          <cell r="AR3">
            <v>6.7551139611987873E-2</v>
          </cell>
          <cell r="AS3">
            <v>9103167</v>
          </cell>
          <cell r="AT3">
            <v>620470</v>
          </cell>
          <cell r="AU3">
            <v>570454</v>
          </cell>
          <cell r="AV3">
            <v>132939002</v>
          </cell>
          <cell r="AW3">
            <v>395604384</v>
          </cell>
          <cell r="AX3">
            <v>359298590</v>
          </cell>
          <cell r="AY3">
            <v>405556</v>
          </cell>
          <cell r="BC3">
            <v>1113439</v>
          </cell>
          <cell r="BD3">
            <v>22992</v>
          </cell>
          <cell r="BE3" t="str">
            <v>YES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David Li</v>
          </cell>
          <cell r="BJ3">
            <v>43307</v>
          </cell>
          <cell r="BK3" t="str">
            <v>615-296-3503</v>
          </cell>
          <cell r="BL3" t="str">
            <v>Zhuoran.Li@ArdentHealth.com</v>
          </cell>
          <cell r="BM3" t="str">
            <v>1</v>
          </cell>
          <cell r="BN3" t="str">
            <v>1</v>
          </cell>
          <cell r="BP3">
            <v>0.1895</v>
          </cell>
          <cell r="BQ3">
            <v>4538046.9835741017</v>
          </cell>
          <cell r="BR3">
            <v>6712119.8905900009</v>
          </cell>
          <cell r="BS3">
            <v>67076932</v>
          </cell>
          <cell r="BT3">
            <v>12711078.614</v>
          </cell>
          <cell r="BU3">
            <v>9746629</v>
          </cell>
          <cell r="BV3">
            <v>78327098.874164104</v>
          </cell>
          <cell r="BW3">
            <v>14214616.488164105</v>
          </cell>
          <cell r="BY3">
            <v>4072675.7800000003</v>
          </cell>
          <cell r="BZ3">
            <v>10141940.708164103</v>
          </cell>
        </row>
        <row r="4">
          <cell r="B4" t="str">
            <v>100696610B</v>
          </cell>
          <cell r="C4">
            <v>148</v>
          </cell>
          <cell r="F4" t="str">
            <v>370014</v>
          </cell>
          <cell r="G4" t="str">
            <v>9/30/17</v>
          </cell>
          <cell r="H4">
            <v>43100</v>
          </cell>
          <cell r="I4" t="str">
            <v>WPS</v>
          </cell>
          <cell r="L4">
            <v>5499</v>
          </cell>
          <cell r="M4">
            <v>4316</v>
          </cell>
          <cell r="N4">
            <v>9815</v>
          </cell>
          <cell r="O4">
            <v>19288</v>
          </cell>
          <cell r="P4">
            <v>0.50886561592700119</v>
          </cell>
          <cell r="Q4">
            <v>0.56778352984456848</v>
          </cell>
          <cell r="R4">
            <v>0</v>
          </cell>
          <cell r="S4">
            <v>9325</v>
          </cell>
          <cell r="T4">
            <v>7872077</v>
          </cell>
          <cell r="U4">
            <v>0</v>
          </cell>
          <cell r="V4">
            <v>0</v>
          </cell>
          <cell r="W4">
            <v>7872077</v>
          </cell>
          <cell r="X4">
            <v>87736231</v>
          </cell>
          <cell r="Y4">
            <v>8.9724358002112037E-2</v>
          </cell>
          <cell r="Z4">
            <v>166107</v>
          </cell>
          <cell r="AA4">
            <v>0</v>
          </cell>
          <cell r="AB4">
            <v>166107</v>
          </cell>
          <cell r="AC4">
            <v>390519905</v>
          </cell>
          <cell r="AD4">
            <v>4.2534835708310439E-4</v>
          </cell>
          <cell r="AE4">
            <v>9.0149706359195142E-2</v>
          </cell>
          <cell r="AF4">
            <v>0.25</v>
          </cell>
          <cell r="AG4">
            <v>0</v>
          </cell>
          <cell r="AH4">
            <v>78612693</v>
          </cell>
          <cell r="AI4">
            <v>0</v>
          </cell>
          <cell r="AJ4">
            <v>177768310</v>
          </cell>
          <cell r="AK4">
            <v>7498605</v>
          </cell>
          <cell r="AL4">
            <v>0</v>
          </cell>
          <cell r="AM4">
            <v>60383732</v>
          </cell>
          <cell r="AN4">
            <v>149994689</v>
          </cell>
          <cell r="AO4">
            <v>395645336</v>
          </cell>
          <cell r="AP4">
            <v>838097594</v>
          </cell>
          <cell r="AQ4">
            <v>0.47207549434869278</v>
          </cell>
          <cell r="AR4">
            <v>8.0995742603217638E-2</v>
          </cell>
          <cell r="AS4">
            <v>9550673</v>
          </cell>
          <cell r="AT4">
            <v>671520</v>
          </cell>
          <cell r="AU4">
            <v>390482</v>
          </cell>
          <cell r="AV4">
            <v>57733567</v>
          </cell>
          <cell r="AW4">
            <v>390519905</v>
          </cell>
          <cell r="AX4">
            <v>447577689</v>
          </cell>
          <cell r="AY4">
            <v>926019</v>
          </cell>
          <cell r="BC4">
            <v>2185185</v>
          </cell>
          <cell r="BD4">
            <v>86227</v>
          </cell>
          <cell r="BE4" t="str">
            <v>YES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Alena Rainey</v>
          </cell>
          <cell r="BJ4">
            <v>43311</v>
          </cell>
          <cell r="BK4" t="str">
            <v>615-465-3388</v>
          </cell>
          <cell r="BL4" t="str">
            <v>Alena_Rainey@chs.net</v>
          </cell>
          <cell r="BM4" t="str">
            <v>1</v>
          </cell>
          <cell r="BN4" t="str">
            <v>1</v>
          </cell>
          <cell r="BP4">
            <v>7.8899999999999998E-2</v>
          </cell>
          <cell r="BQ4">
            <v>4370048.2666779859</v>
          </cell>
          <cell r="BR4">
            <v>4505008.2884439994</v>
          </cell>
          <cell r="BS4">
            <v>152179874</v>
          </cell>
          <cell r="BT4">
            <v>12006992.058599999</v>
          </cell>
          <cell r="BU4">
            <v>10308420</v>
          </cell>
          <cell r="BV4">
            <v>161054930.55512199</v>
          </cell>
          <cell r="BW4">
            <v>10573628.613721982</v>
          </cell>
          <cell r="BY4">
            <v>4278665.7699999996</v>
          </cell>
          <cell r="BZ4">
            <v>6294962.8437219821</v>
          </cell>
        </row>
        <row r="5">
          <cell r="B5" t="str">
            <v>100700790A</v>
          </cell>
          <cell r="C5">
            <v>25</v>
          </cell>
          <cell r="F5" t="str">
            <v>37-1328</v>
          </cell>
          <cell r="G5" t="str">
            <v>12/31/2017</v>
          </cell>
          <cell r="H5">
            <v>43100</v>
          </cell>
          <cell r="I5" t="str">
            <v>Novitas</v>
          </cell>
          <cell r="L5">
            <v>31</v>
          </cell>
          <cell r="M5">
            <v>226</v>
          </cell>
          <cell r="N5">
            <v>257</v>
          </cell>
          <cell r="O5">
            <v>1360</v>
          </cell>
          <cell r="P5">
            <v>0.18897058823529411</v>
          </cell>
          <cell r="Q5">
            <v>0.56778352984456848</v>
          </cell>
          <cell r="R5">
            <v>0</v>
          </cell>
          <cell r="S5">
            <v>1080</v>
          </cell>
          <cell r="T5">
            <v>552933.56999999995</v>
          </cell>
          <cell r="U5">
            <v>0</v>
          </cell>
          <cell r="V5">
            <v>1668790</v>
          </cell>
          <cell r="W5">
            <v>2221723.5699999998</v>
          </cell>
          <cell r="X5">
            <v>13322984</v>
          </cell>
          <cell r="Y5">
            <v>0.16675870585748656</v>
          </cell>
          <cell r="Z5">
            <v>109815.27</v>
          </cell>
          <cell r="AA5">
            <v>0</v>
          </cell>
          <cell r="AB5">
            <v>109815.27</v>
          </cell>
          <cell r="AC5">
            <v>3078749.93</v>
          </cell>
          <cell r="AD5">
            <v>3.5668785220240348E-2</v>
          </cell>
          <cell r="AE5">
            <v>0.2024274910777269</v>
          </cell>
          <cell r="AF5">
            <v>0.25</v>
          </cell>
          <cell r="AG5">
            <v>0</v>
          </cell>
          <cell r="AH5">
            <v>78400.759999999995</v>
          </cell>
          <cell r="AI5">
            <v>0</v>
          </cell>
          <cell r="AJ5">
            <v>2058081</v>
          </cell>
          <cell r="AK5">
            <v>668483.59</v>
          </cell>
          <cell r="AL5">
            <v>490762.91</v>
          </cell>
          <cell r="AM5">
            <v>2008728.77</v>
          </cell>
          <cell r="AN5">
            <v>2396086.48</v>
          </cell>
          <cell r="AO5">
            <v>7622142.75</v>
          </cell>
          <cell r="AP5">
            <v>24657045</v>
          </cell>
          <cell r="AQ5">
            <v>0.3091263673323385</v>
          </cell>
          <cell r="AR5">
            <v>0.12848154634912659</v>
          </cell>
          <cell r="AS5">
            <v>1009345.08</v>
          </cell>
          <cell r="AT5">
            <v>109973.18</v>
          </cell>
          <cell r="AU5">
            <v>75095.350000000006</v>
          </cell>
          <cell r="AV5">
            <v>13295115</v>
          </cell>
          <cell r="AW5">
            <v>7856801</v>
          </cell>
          <cell r="AX5">
            <v>13526637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 t="str">
            <v>YES</v>
          </cell>
          <cell r="BF5" t="str">
            <v>YES</v>
          </cell>
          <cell r="BG5" t="str">
            <v>NO</v>
          </cell>
          <cell r="BH5" t="str">
            <v>NO</v>
          </cell>
          <cell r="BI5" t="str">
            <v>Denise Welch</v>
          </cell>
          <cell r="BJ5">
            <v>42946</v>
          </cell>
          <cell r="BK5" t="str">
            <v>580-622-2161</v>
          </cell>
          <cell r="BL5" t="str">
            <v>dhancock@arbucklehospital.com</v>
          </cell>
          <cell r="BM5" t="str">
            <v>1</v>
          </cell>
          <cell r="BN5" t="str">
            <v>1</v>
          </cell>
          <cell r="BP5">
            <v>0.58540000000000003</v>
          </cell>
          <cell r="BQ5">
            <v>410198.42563036131</v>
          </cell>
          <cell r="BR5">
            <v>1133838.9061167401</v>
          </cell>
          <cell r="BS5">
            <v>2396086.48</v>
          </cell>
          <cell r="BT5">
            <v>1402669.0253920001</v>
          </cell>
          <cell r="BU5">
            <v>1119318.26</v>
          </cell>
          <cell r="BV5">
            <v>3940123.8117471011</v>
          </cell>
          <cell r="BW5">
            <v>1827388.0971391012</v>
          </cell>
          <cell r="BY5">
            <v>220469</v>
          </cell>
          <cell r="BZ5">
            <v>1606919.0971391012</v>
          </cell>
        </row>
        <row r="6">
          <cell r="B6" t="str">
            <v>100262850D</v>
          </cell>
          <cell r="C6">
            <v>25</v>
          </cell>
          <cell r="F6" t="str">
            <v xml:space="preserve">371300 </v>
          </cell>
          <cell r="G6">
            <v>43100</v>
          </cell>
          <cell r="H6">
            <v>43100</v>
          </cell>
          <cell r="I6" t="str">
            <v>Novitas</v>
          </cell>
          <cell r="K6" t="str">
            <v>855.252.8782</v>
          </cell>
          <cell r="L6">
            <v>128</v>
          </cell>
          <cell r="M6">
            <v>0</v>
          </cell>
          <cell r="N6">
            <v>128</v>
          </cell>
          <cell r="O6">
            <v>1510</v>
          </cell>
          <cell r="P6">
            <v>8.4768211920529801E-2</v>
          </cell>
          <cell r="Q6">
            <v>0.56778352984456848</v>
          </cell>
          <cell r="R6">
            <v>0</v>
          </cell>
          <cell r="S6">
            <v>1253</v>
          </cell>
          <cell r="T6">
            <v>756634.95</v>
          </cell>
          <cell r="U6">
            <v>0</v>
          </cell>
          <cell r="V6">
            <v>0</v>
          </cell>
          <cell r="W6">
            <v>756634.95</v>
          </cell>
          <cell r="X6">
            <v>5588720.1200000001</v>
          </cell>
          <cell r="Y6">
            <v>0.13538608728898022</v>
          </cell>
          <cell r="Z6">
            <v>0</v>
          </cell>
          <cell r="AA6">
            <v>0</v>
          </cell>
          <cell r="AB6">
            <v>0</v>
          </cell>
          <cell r="AC6">
            <v>3095562.49</v>
          </cell>
          <cell r="AD6">
            <v>0</v>
          </cell>
          <cell r="AE6">
            <v>0.13538608728898022</v>
          </cell>
          <cell r="AF6">
            <v>0.25</v>
          </cell>
          <cell r="AG6">
            <v>0</v>
          </cell>
          <cell r="AH6">
            <v>443992.1</v>
          </cell>
          <cell r="AI6">
            <v>0</v>
          </cell>
          <cell r="AJ6">
            <v>2489350.4700000002</v>
          </cell>
          <cell r="AK6">
            <v>2699995.1</v>
          </cell>
          <cell r="AM6">
            <v>1571758.73</v>
          </cell>
          <cell r="AO6">
            <v>6761104.3000000007</v>
          </cell>
          <cell r="AP6">
            <v>13308631.310000001</v>
          </cell>
          <cell r="AQ6">
            <v>0.50802401407872499</v>
          </cell>
          <cell r="AR6">
            <v>0.32097619435818603</v>
          </cell>
          <cell r="AS6">
            <v>207119.81</v>
          </cell>
          <cell r="AT6">
            <v>283112.71000000002</v>
          </cell>
          <cell r="AU6">
            <v>152856.06</v>
          </cell>
          <cell r="AV6">
            <v>8475506</v>
          </cell>
          <cell r="AW6">
            <v>4582922</v>
          </cell>
          <cell r="AX6">
            <v>8502275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 t="str">
            <v>NO</v>
          </cell>
          <cell r="BF6" t="str">
            <v>NO</v>
          </cell>
          <cell r="BG6" t="str">
            <v>YES</v>
          </cell>
          <cell r="BH6" t="str">
            <v>NO</v>
          </cell>
          <cell r="BI6" t="str">
            <v>Jamie McGaugh</v>
          </cell>
          <cell r="BJ6">
            <v>43311</v>
          </cell>
          <cell r="BK6" t="str">
            <v>580-916-1791</v>
          </cell>
          <cell r="BL6" t="str">
            <v>jmcgaugh@atokamedicalcenter.org</v>
          </cell>
          <cell r="BP6">
            <v>0.53029999999999999</v>
          </cell>
          <cell r="BQ6">
            <v>580196.23078999994</v>
          </cell>
          <cell r="BR6">
            <v>701067.0223545701</v>
          </cell>
          <cell r="BS6">
            <v>0</v>
          </cell>
          <cell r="BT6">
            <v>0</v>
          </cell>
          <cell r="BU6">
            <v>490232.52</v>
          </cell>
          <cell r="BV6">
            <v>1281263.2531445702</v>
          </cell>
          <cell r="BW6">
            <v>791030.73314457014</v>
          </cell>
          <cell r="BY6">
            <v>696685.5</v>
          </cell>
          <cell r="BZ6">
            <v>94345.233144570142</v>
          </cell>
        </row>
        <row r="7">
          <cell r="B7" t="str">
            <v>200102450A</v>
          </cell>
          <cell r="C7">
            <v>73</v>
          </cell>
          <cell r="F7" t="str">
            <v>37-0228</v>
          </cell>
          <cell r="G7">
            <v>2017</v>
          </cell>
          <cell r="H7">
            <v>43100</v>
          </cell>
          <cell r="I7" t="str">
            <v>Holubowicz</v>
          </cell>
          <cell r="J7" t="str">
            <v>steve.holubowicz@novitas-solutions.com</v>
          </cell>
          <cell r="K7" t="str">
            <v>414-802-1796</v>
          </cell>
          <cell r="L7">
            <v>288</v>
          </cell>
          <cell r="M7">
            <v>252</v>
          </cell>
          <cell r="N7">
            <v>540</v>
          </cell>
          <cell r="O7">
            <v>3646</v>
          </cell>
          <cell r="P7">
            <v>0.14810751508502468</v>
          </cell>
          <cell r="Q7">
            <v>0.56778352984456848</v>
          </cell>
          <cell r="R7">
            <v>0</v>
          </cell>
          <cell r="S7">
            <v>670</v>
          </cell>
          <cell r="T7">
            <v>1527914</v>
          </cell>
          <cell r="U7">
            <v>0</v>
          </cell>
          <cell r="V7">
            <v>0</v>
          </cell>
          <cell r="W7">
            <v>1527914</v>
          </cell>
          <cell r="X7">
            <v>43754648</v>
          </cell>
          <cell r="Y7">
            <v>3.4920038666520638E-2</v>
          </cell>
          <cell r="Z7">
            <v>280657</v>
          </cell>
          <cell r="AA7">
            <v>0</v>
          </cell>
          <cell r="AB7">
            <v>280657</v>
          </cell>
          <cell r="AC7">
            <v>58891791</v>
          </cell>
          <cell r="AD7">
            <v>4.7656387288340409E-3</v>
          </cell>
          <cell r="AE7">
            <v>3.9685677395354682E-2</v>
          </cell>
          <cell r="AF7">
            <v>0.25</v>
          </cell>
          <cell r="AG7">
            <v>0</v>
          </cell>
          <cell r="AH7">
            <v>1960069</v>
          </cell>
          <cell r="AI7">
            <v>0</v>
          </cell>
          <cell r="AJ7">
            <v>15422567</v>
          </cell>
          <cell r="AK7">
            <v>1819023</v>
          </cell>
          <cell r="AL7">
            <v>735953</v>
          </cell>
          <cell r="AM7">
            <v>12462787</v>
          </cell>
          <cell r="AN7">
            <v>11024560</v>
          </cell>
          <cell r="AO7">
            <v>41464890</v>
          </cell>
          <cell r="AP7">
            <v>200885408</v>
          </cell>
          <cell r="AQ7">
            <v>0.20641066174403269</v>
          </cell>
          <cell r="AR7">
            <v>7.4757858968034149E-2</v>
          </cell>
          <cell r="AS7">
            <v>1235436</v>
          </cell>
          <cell r="AT7">
            <v>106296</v>
          </cell>
          <cell r="AU7">
            <v>759745</v>
          </cell>
          <cell r="AV7">
            <v>32127358</v>
          </cell>
          <cell r="AW7">
            <v>57996834</v>
          </cell>
          <cell r="AX7">
            <v>142444541</v>
          </cell>
          <cell r="AY7">
            <v>20228</v>
          </cell>
          <cell r="AZ7">
            <v>0</v>
          </cell>
          <cell r="BA7">
            <v>0</v>
          </cell>
          <cell r="BB7">
            <v>0</v>
          </cell>
          <cell r="BC7">
            <v>130258</v>
          </cell>
          <cell r="BD7">
            <v>10786</v>
          </cell>
          <cell r="BE7" t="str">
            <v>YES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David Li</v>
          </cell>
          <cell r="BJ7">
            <v>43307</v>
          </cell>
          <cell r="BK7" t="str">
            <v>615-296-3503</v>
          </cell>
          <cell r="BL7" t="str">
            <v>Zhuoran.Li@ArdentHealth.com</v>
          </cell>
          <cell r="BM7" t="str">
            <v>1</v>
          </cell>
          <cell r="BN7" t="str">
            <v>1</v>
          </cell>
          <cell r="BP7">
            <v>0.1905</v>
          </cell>
          <cell r="BQ7">
            <v>1414974.3130410728</v>
          </cell>
          <cell r="BR7">
            <v>1662848.401205</v>
          </cell>
          <cell r="BS7">
            <v>11154818</v>
          </cell>
          <cell r="BT7">
            <v>2124992.8289999999</v>
          </cell>
          <cell r="BU7">
            <v>1352518</v>
          </cell>
          <cell r="BV7">
            <v>14232640.714246072</v>
          </cell>
          <cell r="BW7">
            <v>3850297.5432460727</v>
          </cell>
          <cell r="BY7">
            <v>1366634.61</v>
          </cell>
          <cell r="BZ7">
            <v>2483662.9332460724</v>
          </cell>
        </row>
        <row r="8">
          <cell r="B8" t="str">
            <v>100700010G</v>
          </cell>
          <cell r="C8">
            <v>56</v>
          </cell>
          <cell r="F8" t="str">
            <v>370029</v>
          </cell>
          <cell r="G8" t="str">
            <v>3/31/17</v>
          </cell>
          <cell r="H8">
            <v>43100</v>
          </cell>
          <cell r="I8" t="str">
            <v>NOVITAS</v>
          </cell>
          <cell r="L8">
            <v>997</v>
          </cell>
          <cell r="M8">
            <v>501</v>
          </cell>
          <cell r="N8">
            <v>1498</v>
          </cell>
          <cell r="O8">
            <v>4566</v>
          </cell>
          <cell r="P8">
            <v>0.32807709154621112</v>
          </cell>
          <cell r="Q8">
            <v>0.56778352984456848</v>
          </cell>
          <cell r="R8">
            <v>0</v>
          </cell>
          <cell r="S8">
            <v>2086</v>
          </cell>
          <cell r="T8">
            <v>1861615</v>
          </cell>
          <cell r="U8">
            <v>0</v>
          </cell>
          <cell r="V8">
            <v>0</v>
          </cell>
          <cell r="W8">
            <v>1861615</v>
          </cell>
          <cell r="X8">
            <v>19626550</v>
          </cell>
          <cell r="Y8">
            <v>9.4851871571926802E-2</v>
          </cell>
          <cell r="Z8">
            <v>9772</v>
          </cell>
          <cell r="AA8">
            <v>0</v>
          </cell>
          <cell r="AB8">
            <v>9772</v>
          </cell>
          <cell r="AC8">
            <v>28658210</v>
          </cell>
          <cell r="AD8">
            <v>3.4098431130206666E-4</v>
          </cell>
          <cell r="AE8">
            <v>9.5192855883228872E-2</v>
          </cell>
          <cell r="AF8">
            <v>0.25</v>
          </cell>
          <cell r="AG8">
            <v>0</v>
          </cell>
          <cell r="AH8">
            <v>5569408</v>
          </cell>
          <cell r="AI8">
            <v>0</v>
          </cell>
          <cell r="AJ8">
            <v>13561071</v>
          </cell>
          <cell r="AK8">
            <v>987210</v>
          </cell>
          <cell r="AL8">
            <v>38614</v>
          </cell>
          <cell r="AM8">
            <v>5036940</v>
          </cell>
          <cell r="AN8">
            <v>6956056</v>
          </cell>
          <cell r="AO8">
            <v>26579891</v>
          </cell>
          <cell r="AP8">
            <v>78537555</v>
          </cell>
          <cell r="AQ8">
            <v>0.33843542748434174</v>
          </cell>
          <cell r="AR8">
            <v>7.7195731392452949E-2</v>
          </cell>
          <cell r="AS8">
            <v>1407438</v>
          </cell>
          <cell r="AT8">
            <v>96004</v>
          </cell>
          <cell r="AU8">
            <v>142388</v>
          </cell>
          <cell r="AV8">
            <v>18547454</v>
          </cell>
          <cell r="AW8">
            <v>28658210</v>
          </cell>
          <cell r="AX8">
            <v>49879345</v>
          </cell>
          <cell r="AY8">
            <v>70277</v>
          </cell>
          <cell r="BC8">
            <v>63375</v>
          </cell>
          <cell r="BD8">
            <v>5673</v>
          </cell>
          <cell r="BE8" t="str">
            <v>NO</v>
          </cell>
          <cell r="BF8" t="str">
            <v>YES</v>
          </cell>
          <cell r="BG8" t="str">
            <v>NO</v>
          </cell>
          <cell r="BH8" t="str">
            <v>NO</v>
          </cell>
          <cell r="BI8" t="str">
            <v>Alena Rainey</v>
          </cell>
          <cell r="BJ8">
            <v>43311</v>
          </cell>
          <cell r="BK8" t="str">
            <v>615-465-3388</v>
          </cell>
          <cell r="BL8" t="str">
            <v>Alena_Rainey@chs.net</v>
          </cell>
          <cell r="BM8" t="str">
            <v>1</v>
          </cell>
          <cell r="BN8" t="str">
            <v>1</v>
          </cell>
          <cell r="BP8">
            <v>0.312</v>
          </cell>
          <cell r="BQ8">
            <v>2152743.3258486297</v>
          </cell>
          <cell r="BR8">
            <v>1472011.3984000001</v>
          </cell>
          <cell r="BS8">
            <v>7019431</v>
          </cell>
          <cell r="BT8">
            <v>2190062.4720000001</v>
          </cell>
          <cell r="BU8">
            <v>1509115</v>
          </cell>
          <cell r="BV8">
            <v>10644185.724248629</v>
          </cell>
          <cell r="BW8">
            <v>4305702.1962486301</v>
          </cell>
          <cell r="BY8">
            <v>1535454.46</v>
          </cell>
          <cell r="BZ8">
            <v>2770247.7362486301</v>
          </cell>
        </row>
        <row r="9">
          <cell r="B9" t="str">
            <v>100749570S</v>
          </cell>
          <cell r="C9">
            <v>283</v>
          </cell>
          <cell r="F9" t="str">
            <v>37-0056</v>
          </cell>
          <cell r="G9" t="str">
            <v>06/30/2017</v>
          </cell>
          <cell r="H9">
            <v>43281</v>
          </cell>
          <cell r="I9" t="str">
            <v>Novitas Solutions</v>
          </cell>
          <cell r="J9" t="str">
            <v>www.novitas-solutions.com</v>
          </cell>
          <cell r="K9" t="str">
            <v>1-877-235-8073</v>
          </cell>
          <cell r="L9">
            <v>8745</v>
          </cell>
          <cell r="M9">
            <v>4633</v>
          </cell>
          <cell r="N9">
            <v>13378</v>
          </cell>
          <cell r="O9">
            <v>48996</v>
          </cell>
          <cell r="P9">
            <v>0.27304269736305004</v>
          </cell>
          <cell r="Q9">
            <v>0.56778352984456848</v>
          </cell>
          <cell r="R9">
            <v>0</v>
          </cell>
          <cell r="S9">
            <v>24145</v>
          </cell>
          <cell r="T9">
            <v>15521435.91</v>
          </cell>
          <cell r="V9">
            <v>177596.44</v>
          </cell>
          <cell r="W9">
            <v>15699032.35</v>
          </cell>
          <cell r="X9">
            <v>177978171.55000001</v>
          </cell>
          <cell r="Y9">
            <v>8.8207628010099071E-2</v>
          </cell>
          <cell r="Z9">
            <v>4470009.76</v>
          </cell>
          <cell r="AB9">
            <v>4470009.76</v>
          </cell>
          <cell r="AC9">
            <v>324497827.36000007</v>
          </cell>
          <cell r="AD9">
            <v>1.3775160827320242E-2</v>
          </cell>
          <cell r="AE9">
            <v>0.10198278883741932</v>
          </cell>
          <cell r="AF9">
            <v>0.25</v>
          </cell>
          <cell r="AG9">
            <v>0</v>
          </cell>
          <cell r="AH9">
            <v>42196725.780000001</v>
          </cell>
          <cell r="AJ9">
            <v>75752956.189999998</v>
          </cell>
          <cell r="AK9">
            <v>14078626</v>
          </cell>
          <cell r="AL9">
            <v>12550983.979999963</v>
          </cell>
          <cell r="AM9">
            <v>33145709.370000001</v>
          </cell>
          <cell r="AN9">
            <v>31866897.960000012</v>
          </cell>
          <cell r="AO9">
            <v>167395173.49999997</v>
          </cell>
          <cell r="AP9">
            <v>636285880.68000007</v>
          </cell>
          <cell r="AQ9">
            <v>0.2630817036535596</v>
          </cell>
          <cell r="AR9">
            <v>9.3944123490714515E-2</v>
          </cell>
          <cell r="AS9">
            <v>7484727.2199999997</v>
          </cell>
          <cell r="AT9">
            <v>511465.03</v>
          </cell>
          <cell r="AU9">
            <v>531293.18000000005</v>
          </cell>
          <cell r="AV9">
            <v>160183828</v>
          </cell>
          <cell r="AW9">
            <v>333470698</v>
          </cell>
          <cell r="AX9">
            <v>332287158</v>
          </cell>
          <cell r="AY9">
            <v>1083578</v>
          </cell>
          <cell r="AZ9">
            <v>0</v>
          </cell>
          <cell r="BA9">
            <v>0</v>
          </cell>
          <cell r="BB9">
            <v>0</v>
          </cell>
          <cell r="BC9">
            <v>1214136.25</v>
          </cell>
          <cell r="BD9">
            <v>82747.19</v>
          </cell>
          <cell r="BE9" t="str">
            <v>YES</v>
          </cell>
          <cell r="BF9" t="str">
            <v>YES</v>
          </cell>
          <cell r="BG9" t="str">
            <v>NO</v>
          </cell>
          <cell r="BH9" t="str">
            <v>NO</v>
          </cell>
          <cell r="BI9" t="str">
            <v>Julia Torres</v>
          </cell>
          <cell r="BJ9">
            <v>43369</v>
          </cell>
          <cell r="BK9" t="str">
            <v>580-355-8699 ext 13843</v>
          </cell>
          <cell r="BL9" t="str">
            <v>julia.torres@ccmhonline.com</v>
          </cell>
          <cell r="BM9" t="str">
            <v>1</v>
          </cell>
          <cell r="BN9" t="str">
            <v>1</v>
          </cell>
          <cell r="BP9">
            <v>0.27979999999999999</v>
          </cell>
          <cell r="BQ9">
            <v>6919630.2907777242</v>
          </cell>
          <cell r="BR9">
            <v>9005162.5907777809</v>
          </cell>
          <cell r="BS9">
            <v>33081034.210000012</v>
          </cell>
          <cell r="BT9">
            <v>9256073.3719580024</v>
          </cell>
          <cell r="BU9">
            <v>8078939.4400000004</v>
          </cell>
          <cell r="BV9">
            <v>49005827.091555521</v>
          </cell>
          <cell r="BW9">
            <v>17101926.813513506</v>
          </cell>
          <cell r="BY9">
            <v>15153660.82</v>
          </cell>
          <cell r="BZ9">
            <v>1948265.9935135059</v>
          </cell>
        </row>
        <row r="10">
          <cell r="B10" t="str">
            <v>200259440A</v>
          </cell>
          <cell r="C10">
            <v>15</v>
          </cell>
          <cell r="F10" t="str">
            <v>371173</v>
          </cell>
          <cell r="G10">
            <v>43008</v>
          </cell>
          <cell r="H10">
            <v>43008</v>
          </cell>
          <cell r="I10" t="str">
            <v>Novitas - E Ellinger</v>
          </cell>
          <cell r="J10" t="str">
            <v>JHreimbursement@novitas-solutions.com</v>
          </cell>
          <cell r="K10" t="str">
            <v>1-855-252-8782</v>
          </cell>
          <cell r="L10">
            <v>125</v>
          </cell>
          <cell r="M10">
            <v>109</v>
          </cell>
          <cell r="N10">
            <v>234</v>
          </cell>
          <cell r="O10">
            <v>1039</v>
          </cell>
          <cell r="P10">
            <v>0.22521655437921079</v>
          </cell>
          <cell r="Q10">
            <v>0.56778352984456848</v>
          </cell>
          <cell r="R10">
            <v>0</v>
          </cell>
          <cell r="S10">
            <v>594</v>
          </cell>
          <cell r="T10">
            <v>1788610</v>
          </cell>
          <cell r="U10">
            <v>0</v>
          </cell>
          <cell r="V10">
            <v>0</v>
          </cell>
          <cell r="W10">
            <v>1788610</v>
          </cell>
          <cell r="X10">
            <v>6751411</v>
          </cell>
          <cell r="Y10">
            <v>0.26492388035626924</v>
          </cell>
          <cell r="Z10">
            <v>1362456</v>
          </cell>
          <cell r="AA10">
            <v>84958</v>
          </cell>
          <cell r="AB10">
            <v>1277498</v>
          </cell>
          <cell r="AC10">
            <v>3344024</v>
          </cell>
          <cell r="AD10">
            <v>0.38202417207532002</v>
          </cell>
          <cell r="AE10">
            <v>0.64694805243158926</v>
          </cell>
          <cell r="AF10">
            <v>0.25</v>
          </cell>
          <cell r="AG10" t="str">
            <v>Meets Min.</v>
          </cell>
          <cell r="AH10">
            <v>514590</v>
          </cell>
          <cell r="AI10">
            <v>0</v>
          </cell>
          <cell r="AJ10">
            <v>3484058</v>
          </cell>
          <cell r="AK10">
            <v>1934424</v>
          </cell>
          <cell r="AL10">
            <v>1362456</v>
          </cell>
          <cell r="AM10">
            <v>3362771</v>
          </cell>
          <cell r="AN10">
            <v>3370428</v>
          </cell>
          <cell r="AO10">
            <v>13514137</v>
          </cell>
          <cell r="AP10">
            <v>27601912</v>
          </cell>
          <cell r="AQ10">
            <v>0.48960872710557152</v>
          </cell>
          <cell r="AR10">
            <v>0.24127498848630485</v>
          </cell>
          <cell r="AS10">
            <v>1113275</v>
          </cell>
          <cell r="AT10">
            <v>190253</v>
          </cell>
          <cell r="AU10">
            <v>701</v>
          </cell>
          <cell r="AV10">
            <v>10693404</v>
          </cell>
          <cell r="AW10">
            <v>7995156</v>
          </cell>
          <cell r="AX10">
            <v>23794938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 t="str">
            <v>NO</v>
          </cell>
          <cell r="BF10" t="str">
            <v>YES</v>
          </cell>
          <cell r="BG10" t="str">
            <v>YES</v>
          </cell>
          <cell r="BH10" t="str">
            <v>NO</v>
          </cell>
          <cell r="BI10" t="str">
            <v>Matt Slack, CPA - Interim CFO</v>
          </cell>
          <cell r="BJ10">
            <v>43313</v>
          </cell>
          <cell r="BK10" t="str">
            <v>305.466.2700 x 412</v>
          </cell>
          <cell r="BL10" t="str">
            <v>matt.slack@empowerhis.com</v>
          </cell>
          <cell r="BM10" t="str">
            <v>1</v>
          </cell>
          <cell r="BP10">
            <v>0.40749999999999997</v>
          </cell>
          <cell r="BQ10">
            <v>509772.59228979133</v>
          </cell>
          <cell r="BR10">
            <v>1410717.027975</v>
          </cell>
          <cell r="BS10">
            <v>3370428</v>
          </cell>
          <cell r="BT10">
            <v>1373449.41</v>
          </cell>
          <cell r="BU10">
            <v>1303528</v>
          </cell>
          <cell r="BV10">
            <v>5290917.620264791</v>
          </cell>
          <cell r="BW10">
            <v>1990411.0302647911</v>
          </cell>
          <cell r="BY10">
            <v>730215.5</v>
          </cell>
          <cell r="BZ10">
            <v>1260195.5302647911</v>
          </cell>
        </row>
        <row r="11">
          <cell r="B11" t="str">
            <v>100700120A</v>
          </cell>
          <cell r="C11">
            <v>138</v>
          </cell>
          <cell r="F11" t="str">
            <v>37-0023</v>
          </cell>
          <cell r="G11" t="str">
            <v>06/30/16</v>
          </cell>
          <cell r="H11">
            <v>42551</v>
          </cell>
          <cell r="I11" t="str">
            <v>Novitas, Mounir Kamal</v>
          </cell>
          <cell r="J11" t="str">
            <v>mounir.kamal@notitas-solutions.com</v>
          </cell>
          <cell r="K11" t="str">
            <v>214-273-7052</v>
          </cell>
          <cell r="L11">
            <v>2272</v>
          </cell>
          <cell r="M11">
            <v>3010</v>
          </cell>
          <cell r="N11">
            <v>5282</v>
          </cell>
          <cell r="O11">
            <v>16865</v>
          </cell>
          <cell r="P11">
            <v>0.31319300326119182</v>
          </cell>
          <cell r="Q11">
            <v>0.56778352984456848</v>
          </cell>
          <cell r="R11">
            <v>0</v>
          </cell>
          <cell r="S11">
            <v>9818</v>
          </cell>
          <cell r="T11">
            <v>7703411</v>
          </cell>
          <cell r="U11">
            <v>0</v>
          </cell>
          <cell r="V11">
            <v>0</v>
          </cell>
          <cell r="W11">
            <v>7703411</v>
          </cell>
          <cell r="X11">
            <v>81011495</v>
          </cell>
          <cell r="Y11">
            <v>9.5090344894881898E-2</v>
          </cell>
          <cell r="Z11">
            <v>3385462</v>
          </cell>
          <cell r="AA11">
            <v>0</v>
          </cell>
          <cell r="AB11">
            <v>3385462</v>
          </cell>
          <cell r="AC11">
            <v>106312337</v>
          </cell>
          <cell r="AD11">
            <v>3.1844488565800223E-2</v>
          </cell>
          <cell r="AE11">
            <v>0.12693483346068213</v>
          </cell>
          <cell r="AF11">
            <v>0.25</v>
          </cell>
          <cell r="AG11">
            <v>0</v>
          </cell>
          <cell r="AH11">
            <v>11293983</v>
          </cell>
          <cell r="AI11">
            <v>0</v>
          </cell>
          <cell r="AJ11">
            <v>41011269</v>
          </cell>
          <cell r="AK11">
            <v>6204869</v>
          </cell>
          <cell r="AL11">
            <v>1882080</v>
          </cell>
          <cell r="AM11">
            <v>18716098</v>
          </cell>
          <cell r="AN11">
            <v>40158179</v>
          </cell>
          <cell r="AO11">
            <v>107972495</v>
          </cell>
          <cell r="AP11">
            <v>319107684</v>
          </cell>
          <cell r="AQ11">
            <v>0.33835755268118206</v>
          </cell>
          <cell r="AR11">
            <v>8.399373736171141E-2</v>
          </cell>
          <cell r="AS11">
            <v>6875925</v>
          </cell>
          <cell r="AT11">
            <v>654787</v>
          </cell>
          <cell r="AU11">
            <v>655749</v>
          </cell>
          <cell r="AV11">
            <v>69031774</v>
          </cell>
          <cell r="AW11">
            <v>112951426</v>
          </cell>
          <cell r="AX11">
            <v>198903184</v>
          </cell>
          <cell r="AY11">
            <v>293601</v>
          </cell>
          <cell r="AZ11">
            <v>0</v>
          </cell>
          <cell r="BA11">
            <v>0</v>
          </cell>
          <cell r="BB11">
            <v>0</v>
          </cell>
          <cell r="BC11">
            <v>159482</v>
          </cell>
          <cell r="BD11">
            <v>1638</v>
          </cell>
          <cell r="BE11" t="str">
            <v>YES</v>
          </cell>
          <cell r="BI11" t="str">
            <v>Janet Adkins</v>
          </cell>
          <cell r="BJ11">
            <v>43311</v>
          </cell>
          <cell r="BK11" t="str">
            <v>580-251-8573</v>
          </cell>
          <cell r="BL11" t="str">
            <v>janet.adkins@duncanregional.com</v>
          </cell>
          <cell r="BM11" t="str">
            <v>1</v>
          </cell>
          <cell r="BN11" t="str">
            <v>1</v>
          </cell>
          <cell r="BP11">
            <v>0.2329</v>
          </cell>
          <cell r="BQ11">
            <v>1923861.133524227</v>
          </cell>
          <cell r="BR11">
            <v>3814327.130926</v>
          </cell>
          <cell r="BS11">
            <v>40317661</v>
          </cell>
          <cell r="BT11">
            <v>9389983.2468999997</v>
          </cell>
          <cell r="BU11">
            <v>7532350</v>
          </cell>
          <cell r="BV11">
            <v>46055849.26445023</v>
          </cell>
          <cell r="BW11">
            <v>7595821.5113502257</v>
          </cell>
          <cell r="BY11">
            <v>4549597.6400000006</v>
          </cell>
          <cell r="BZ11">
            <v>3046223.8713502251</v>
          </cell>
        </row>
        <row r="12">
          <cell r="B12" t="str">
            <v>100700730A</v>
          </cell>
          <cell r="C12">
            <v>43</v>
          </cell>
          <cell r="F12" t="str">
            <v>371337</v>
          </cell>
          <cell r="G12" t="str">
            <v>2-28-18</v>
          </cell>
          <cell r="H12">
            <v>43281</v>
          </cell>
          <cell r="I12" t="str">
            <v>Novitas</v>
          </cell>
          <cell r="J12" t="str">
            <v>EUSSuport@cgi.com</v>
          </cell>
          <cell r="K12">
            <v>8664848049</v>
          </cell>
          <cell r="L12">
            <v>831</v>
          </cell>
          <cell r="M12">
            <v>3460</v>
          </cell>
          <cell r="N12">
            <v>4291</v>
          </cell>
          <cell r="O12">
            <v>5531</v>
          </cell>
          <cell r="P12">
            <v>0.77580907611643468</v>
          </cell>
          <cell r="Q12">
            <v>0.56778352984456848</v>
          </cell>
          <cell r="R12" t="str">
            <v>Meets Min.</v>
          </cell>
          <cell r="S12">
            <v>3441</v>
          </cell>
          <cell r="T12">
            <v>1978272</v>
          </cell>
          <cell r="U12">
            <v>0</v>
          </cell>
          <cell r="V12">
            <v>0</v>
          </cell>
          <cell r="W12">
            <v>1978272</v>
          </cell>
          <cell r="X12">
            <v>10025198</v>
          </cell>
          <cell r="Y12">
            <v>0.19732996794676774</v>
          </cell>
          <cell r="Z12">
            <v>74830</v>
          </cell>
          <cell r="AA12">
            <v>0</v>
          </cell>
          <cell r="AB12">
            <v>74830</v>
          </cell>
          <cell r="AC12">
            <v>27395616</v>
          </cell>
          <cell r="AD12">
            <v>2.7314589312392172E-3</v>
          </cell>
          <cell r="AE12">
            <v>0.20006142687800696</v>
          </cell>
          <cell r="AF12">
            <v>0.25</v>
          </cell>
          <cell r="AG12">
            <v>0</v>
          </cell>
          <cell r="AH12">
            <v>2117644</v>
          </cell>
          <cell r="AI12">
            <v>0</v>
          </cell>
          <cell r="AJ12">
            <v>6977817</v>
          </cell>
          <cell r="AK12">
            <v>3249937</v>
          </cell>
          <cell r="AL12">
            <v>74830</v>
          </cell>
          <cell r="AM12">
            <v>3647538</v>
          </cell>
          <cell r="AO12">
            <v>13950122</v>
          </cell>
          <cell r="AP12">
            <v>27395616</v>
          </cell>
          <cell r="AQ12">
            <v>0.50921001374818509</v>
          </cell>
          <cell r="AR12">
            <v>0.25450440683648068</v>
          </cell>
          <cell r="AS12">
            <v>0</v>
          </cell>
          <cell r="AT12">
            <v>0</v>
          </cell>
          <cell r="AU12">
            <v>0</v>
          </cell>
          <cell r="AV12">
            <v>15325225</v>
          </cell>
          <cell r="AW12">
            <v>9741893</v>
          </cell>
          <cell r="AX12">
            <v>22765573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 t="str">
            <v>YES</v>
          </cell>
          <cell r="BF12" t="str">
            <v>YES</v>
          </cell>
          <cell r="BI12" t="str">
            <v>Terry Buckner</v>
          </cell>
          <cell r="BJ12">
            <v>43377</v>
          </cell>
          <cell r="BK12">
            <v>9186353310</v>
          </cell>
          <cell r="BL12" t="str">
            <v>tbuckner@eomchospital.com</v>
          </cell>
          <cell r="BM12" t="str">
            <v>1</v>
          </cell>
          <cell r="BN12" t="str">
            <v>1</v>
          </cell>
          <cell r="BP12">
            <v>0.37859999999999999</v>
          </cell>
          <cell r="BQ12">
            <v>1111992.5494233579</v>
          </cell>
          <cell r="BR12">
            <v>1422386.623404</v>
          </cell>
          <cell r="BS12">
            <v>0</v>
          </cell>
          <cell r="BT12">
            <v>0</v>
          </cell>
          <cell r="BU12">
            <v>0</v>
          </cell>
          <cell r="BV12">
            <v>2534379.1728273579</v>
          </cell>
          <cell r="BW12">
            <v>2534379.1728273579</v>
          </cell>
          <cell r="BY12">
            <v>769700.5</v>
          </cell>
          <cell r="BZ12">
            <v>1764678.6728273579</v>
          </cell>
        </row>
        <row r="13">
          <cell r="B13" t="str">
            <v>200311270A</v>
          </cell>
          <cell r="C13">
            <v>15</v>
          </cell>
          <cell r="F13" t="str">
            <v>37-1318</v>
          </cell>
          <cell r="G13">
            <v>43008</v>
          </cell>
          <cell r="H13">
            <v>43008</v>
          </cell>
          <cell r="I13" t="str">
            <v>Novitas - E Ellinger</v>
          </cell>
          <cell r="J13" t="str">
            <v>JHreimbursement@novitas-solutions.com</v>
          </cell>
          <cell r="K13" t="str">
            <v>1-855-252-8782</v>
          </cell>
          <cell r="L13">
            <v>17</v>
          </cell>
          <cell r="M13">
            <v>20</v>
          </cell>
          <cell r="N13">
            <v>37</v>
          </cell>
          <cell r="O13">
            <v>209</v>
          </cell>
          <cell r="P13">
            <v>0.17703349282296652</v>
          </cell>
          <cell r="Q13">
            <v>0.56778352984456848</v>
          </cell>
          <cell r="R13">
            <v>0</v>
          </cell>
          <cell r="S13">
            <v>148</v>
          </cell>
          <cell r="T13">
            <v>343859</v>
          </cell>
          <cell r="U13">
            <v>0</v>
          </cell>
          <cell r="V13">
            <v>0</v>
          </cell>
          <cell r="W13">
            <v>343859</v>
          </cell>
          <cell r="X13">
            <v>5102743</v>
          </cell>
          <cell r="Y13">
            <v>6.7387089649625698E-2</v>
          </cell>
          <cell r="Z13">
            <v>195248</v>
          </cell>
          <cell r="AA13">
            <v>48031</v>
          </cell>
          <cell r="AB13">
            <v>147217</v>
          </cell>
          <cell r="AC13">
            <v>1070498</v>
          </cell>
          <cell r="AD13">
            <v>0.13752197575334096</v>
          </cell>
          <cell r="AE13">
            <v>0.20490906540296666</v>
          </cell>
          <cell r="AF13">
            <v>0.25</v>
          </cell>
          <cell r="AG13">
            <v>0</v>
          </cell>
          <cell r="AH13">
            <v>66259</v>
          </cell>
          <cell r="AI13">
            <v>0</v>
          </cell>
          <cell r="AJ13">
            <v>1092439</v>
          </cell>
          <cell r="AK13">
            <v>132433</v>
          </cell>
          <cell r="AL13">
            <v>195248</v>
          </cell>
          <cell r="AM13">
            <v>597772</v>
          </cell>
          <cell r="AN13">
            <v>847527</v>
          </cell>
          <cell r="AO13">
            <v>2865419</v>
          </cell>
          <cell r="AP13">
            <v>10234680</v>
          </cell>
          <cell r="AQ13">
            <v>0.27997152817674809</v>
          </cell>
          <cell r="AR13">
            <v>9.0423247233914497E-2</v>
          </cell>
          <cell r="AS13">
            <v>241288</v>
          </cell>
          <cell r="AT13">
            <v>50680</v>
          </cell>
          <cell r="AU13">
            <v>79</v>
          </cell>
          <cell r="AV13">
            <v>5372919</v>
          </cell>
          <cell r="AW13">
            <v>4845448</v>
          </cell>
          <cell r="AX13">
            <v>8197786</v>
          </cell>
          <cell r="AY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 t="str">
            <v>NO</v>
          </cell>
          <cell r="BF13" t="str">
            <v>YES</v>
          </cell>
          <cell r="BG13" t="str">
            <v>YES</v>
          </cell>
          <cell r="BH13" t="str">
            <v>NO</v>
          </cell>
          <cell r="BI13" t="str">
            <v>Matt Slack, CPA - Interim CFO</v>
          </cell>
          <cell r="BJ13">
            <v>43313</v>
          </cell>
          <cell r="BK13" t="str">
            <v>305-466-2700 x 412</v>
          </cell>
          <cell r="BL13" t="str">
            <v>matt.slack@empowerhis.com</v>
          </cell>
          <cell r="BM13" t="str">
            <v>1</v>
          </cell>
          <cell r="BP13">
            <v>0.433</v>
          </cell>
          <cell r="BQ13">
            <v>250610.17757196142</v>
          </cell>
          <cell r="BR13">
            <v>266518.96428000001</v>
          </cell>
          <cell r="BS13">
            <v>847527</v>
          </cell>
          <cell r="BT13">
            <v>366979.19099999999</v>
          </cell>
          <cell r="BU13">
            <v>291968</v>
          </cell>
          <cell r="BV13">
            <v>1364656.1418519614</v>
          </cell>
          <cell r="BW13">
            <v>592140.33285196149</v>
          </cell>
          <cell r="BY13">
            <v>313582.5</v>
          </cell>
          <cell r="BZ13">
            <v>278557.83285196149</v>
          </cell>
        </row>
        <row r="14">
          <cell r="B14" t="str">
            <v>100699410A</v>
          </cell>
          <cell r="C14">
            <v>62</v>
          </cell>
          <cell r="F14" t="str">
            <v>37-0019</v>
          </cell>
          <cell r="G14">
            <v>42916</v>
          </cell>
          <cell r="H14">
            <v>42916</v>
          </cell>
          <cell r="I14" t="str">
            <v>MONICA SCOTT</v>
          </cell>
          <cell r="J14" t="str">
            <v>mscott@gprmc-ok.com</v>
          </cell>
          <cell r="K14" t="str">
            <v>580-821-5500</v>
          </cell>
          <cell r="L14">
            <v>1104</v>
          </cell>
          <cell r="M14">
            <v>0</v>
          </cell>
          <cell r="N14">
            <v>1104</v>
          </cell>
          <cell r="O14">
            <v>9034</v>
          </cell>
          <cell r="P14">
            <v>0.12220500332078814</v>
          </cell>
          <cell r="Q14">
            <v>0.56778352984456848</v>
          </cell>
          <cell r="R14">
            <v>0</v>
          </cell>
          <cell r="S14">
            <v>5610</v>
          </cell>
          <cell r="T14">
            <v>3186916</v>
          </cell>
          <cell r="U14">
            <v>0</v>
          </cell>
          <cell r="V14">
            <v>51887</v>
          </cell>
          <cell r="W14">
            <v>3238803</v>
          </cell>
          <cell r="X14">
            <v>38234895</v>
          </cell>
          <cell r="Y14">
            <v>8.4708039606228816E-2</v>
          </cell>
          <cell r="Z14">
            <v>352961</v>
          </cell>
          <cell r="AA14">
            <v>0</v>
          </cell>
          <cell r="AB14">
            <v>352961</v>
          </cell>
          <cell r="AC14">
            <v>41571480</v>
          </cell>
          <cell r="AD14">
            <v>8.490460286715797E-3</v>
          </cell>
          <cell r="AE14">
            <v>9.3198499892944611E-2</v>
          </cell>
          <cell r="AF14">
            <v>0.25</v>
          </cell>
          <cell r="AG14">
            <v>0</v>
          </cell>
          <cell r="AH14">
            <v>4231266</v>
          </cell>
          <cell r="AI14">
            <v>0</v>
          </cell>
          <cell r="AJ14">
            <v>17243863</v>
          </cell>
          <cell r="AK14">
            <v>7036352</v>
          </cell>
          <cell r="AL14">
            <v>110778</v>
          </cell>
          <cell r="AM14">
            <v>10762161</v>
          </cell>
          <cell r="AN14">
            <v>0</v>
          </cell>
          <cell r="AO14">
            <v>35153154</v>
          </cell>
          <cell r="AP14">
            <v>131678777</v>
          </cell>
          <cell r="AQ14">
            <v>0.26696142537836604</v>
          </cell>
          <cell r="AR14">
            <v>0.13600742206164324</v>
          </cell>
          <cell r="AS14">
            <v>0</v>
          </cell>
          <cell r="AT14">
            <v>0</v>
          </cell>
          <cell r="AU14">
            <v>680882</v>
          </cell>
          <cell r="AV14">
            <v>34206138</v>
          </cell>
          <cell r="AW14">
            <v>39942978</v>
          </cell>
          <cell r="AX14">
            <v>81316323</v>
          </cell>
          <cell r="AY14">
            <v>366480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 t="str">
            <v>YES</v>
          </cell>
          <cell r="BF14" t="str">
            <v>YES</v>
          </cell>
          <cell r="BI14" t="str">
            <v>HOLLY M HERNANDEZ</v>
          </cell>
          <cell r="BJ14">
            <v>43305</v>
          </cell>
          <cell r="BK14" t="str">
            <v>580-821-5501</v>
          </cell>
          <cell r="BL14" t="str">
            <v>hhernandez@gprmc-ok.com</v>
          </cell>
          <cell r="BM14" t="str">
            <v>1</v>
          </cell>
          <cell r="BN14" t="str">
            <v>1</v>
          </cell>
          <cell r="BP14">
            <v>0.30909999999999999</v>
          </cell>
          <cell r="BQ14">
            <v>1587269.3227905508</v>
          </cell>
          <cell r="BR14">
            <v>2725073.0240529999</v>
          </cell>
          <cell r="BS14">
            <v>0</v>
          </cell>
          <cell r="BT14">
            <v>0</v>
          </cell>
          <cell r="BU14">
            <v>0</v>
          </cell>
          <cell r="BV14">
            <v>4312342.3468435509</v>
          </cell>
          <cell r="BW14">
            <v>4312342.3468435509</v>
          </cell>
          <cell r="BY14">
            <v>1837456.48</v>
          </cell>
          <cell r="BZ14">
            <v>2474885.8668435509</v>
          </cell>
        </row>
        <row r="15">
          <cell r="B15" t="str">
            <v>200313370A</v>
          </cell>
          <cell r="C15">
            <v>25</v>
          </cell>
          <cell r="F15" t="str">
            <v>37-1335</v>
          </cell>
          <cell r="G15">
            <v>43008</v>
          </cell>
          <cell r="H15">
            <v>43008</v>
          </cell>
          <cell r="I15" t="str">
            <v>Novitas - E Ellinger</v>
          </cell>
          <cell r="J15" t="str">
            <v>JHreimbursement@novitas-solutions.com</v>
          </cell>
          <cell r="K15" t="str">
            <v>1-855-252-8782</v>
          </cell>
          <cell r="L15">
            <v>87</v>
          </cell>
          <cell r="M15">
            <v>14</v>
          </cell>
          <cell r="N15">
            <v>101</v>
          </cell>
          <cell r="O15">
            <v>688</v>
          </cell>
          <cell r="P15">
            <v>0.14680232558139536</v>
          </cell>
          <cell r="Q15">
            <v>0.56778352984456848</v>
          </cell>
          <cell r="R15">
            <v>0</v>
          </cell>
          <cell r="S15">
            <v>537</v>
          </cell>
          <cell r="T15">
            <v>861604</v>
          </cell>
          <cell r="U15">
            <v>0</v>
          </cell>
          <cell r="V15">
            <v>0</v>
          </cell>
          <cell r="W15">
            <v>861604</v>
          </cell>
          <cell r="X15">
            <v>4610029</v>
          </cell>
          <cell r="Y15">
            <v>0.18689773968883927</v>
          </cell>
          <cell r="Z15">
            <v>657722</v>
          </cell>
          <cell r="AA15">
            <v>77884</v>
          </cell>
          <cell r="AB15">
            <v>579838</v>
          </cell>
          <cell r="AC15">
            <v>2064765</v>
          </cell>
          <cell r="AD15">
            <v>0.28082517865229217</v>
          </cell>
          <cell r="AE15">
            <v>0.46772291834113144</v>
          </cell>
          <cell r="AF15">
            <v>0.25</v>
          </cell>
          <cell r="AG15" t="str">
            <v>Meets Min.</v>
          </cell>
          <cell r="AH15">
            <v>348056</v>
          </cell>
          <cell r="AI15">
            <v>0</v>
          </cell>
          <cell r="AJ15">
            <v>2956684</v>
          </cell>
          <cell r="AK15">
            <v>425682</v>
          </cell>
          <cell r="AL15">
            <v>557722</v>
          </cell>
          <cell r="AM15">
            <v>1465671</v>
          </cell>
          <cell r="AN15">
            <v>1550281</v>
          </cell>
          <cell r="AO15">
            <v>6956040</v>
          </cell>
          <cell r="AP15">
            <v>15821006</v>
          </cell>
          <cell r="AQ15">
            <v>0.43967115618311503</v>
          </cell>
          <cell r="AR15">
            <v>0.1547989426209686</v>
          </cell>
          <cell r="AS15">
            <v>492441</v>
          </cell>
          <cell r="AT15">
            <v>74377</v>
          </cell>
          <cell r="AU15">
            <v>194</v>
          </cell>
          <cell r="AV15">
            <v>6335262</v>
          </cell>
          <cell r="AW15">
            <v>8032421</v>
          </cell>
          <cell r="AX15">
            <v>12828133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NO</v>
          </cell>
          <cell r="BF15" t="str">
            <v>YES</v>
          </cell>
          <cell r="BG15" t="str">
            <v>YES</v>
          </cell>
          <cell r="BH15" t="str">
            <v>NO</v>
          </cell>
          <cell r="BI15" t="str">
            <v>Matt Slack, CPA - Interim CFO</v>
          </cell>
          <cell r="BJ15">
            <v>43313</v>
          </cell>
          <cell r="BK15" t="str">
            <v>305-466-2700 x 412</v>
          </cell>
          <cell r="BL15" t="str">
            <v>matt.slack@empowerhis.com</v>
          </cell>
          <cell r="BM15" t="str">
            <v>1</v>
          </cell>
          <cell r="BP15">
            <v>0.35959999999999998</v>
          </cell>
          <cell r="BQ15">
            <v>433009.25052388373</v>
          </cell>
          <cell r="BR15">
            <v>542667.13034799998</v>
          </cell>
          <cell r="BS15">
            <v>1550281</v>
          </cell>
          <cell r="BT15">
            <v>557481.04759999993</v>
          </cell>
          <cell r="BU15">
            <v>566818</v>
          </cell>
          <cell r="BV15">
            <v>2525957.3808718836</v>
          </cell>
          <cell r="BW15">
            <v>966339.42847188376</v>
          </cell>
          <cell r="BY15">
            <v>339400</v>
          </cell>
          <cell r="BZ15">
            <v>626939.42847188376</v>
          </cell>
        </row>
        <row r="16">
          <cell r="B16" t="str">
            <v>200045700C</v>
          </cell>
          <cell r="C16">
            <v>41</v>
          </cell>
          <cell r="F16" t="str">
            <v>37-0183</v>
          </cell>
          <cell r="G16">
            <v>2017</v>
          </cell>
          <cell r="H16">
            <v>43069</v>
          </cell>
          <cell r="I16" t="str">
            <v>Novitas, Steve Holubowicz</v>
          </cell>
          <cell r="J16" t="str">
            <v>steve.holubowicz@novitas-solutions.com</v>
          </cell>
          <cell r="K16" t="str">
            <v>414-918-2662</v>
          </cell>
          <cell r="L16">
            <v>517</v>
          </cell>
          <cell r="M16">
            <v>1529</v>
          </cell>
          <cell r="N16">
            <v>2046</v>
          </cell>
          <cell r="O16">
            <v>6830</v>
          </cell>
          <cell r="P16">
            <v>0.29956076134699855</v>
          </cell>
          <cell r="Q16">
            <v>0.56778352984456848</v>
          </cell>
          <cell r="R16">
            <v>0</v>
          </cell>
          <cell r="S16">
            <v>3274</v>
          </cell>
          <cell r="T16">
            <v>1283647</v>
          </cell>
          <cell r="W16">
            <v>1283647</v>
          </cell>
          <cell r="X16">
            <v>12049321</v>
          </cell>
          <cell r="Y16">
            <v>0.10653272495603694</v>
          </cell>
          <cell r="Z16">
            <v>178567</v>
          </cell>
          <cell r="AB16">
            <v>178567</v>
          </cell>
          <cell r="AC16">
            <v>16448306</v>
          </cell>
          <cell r="AD16">
            <v>1.085625474136972E-2</v>
          </cell>
          <cell r="AE16">
            <v>0.11738897969740666</v>
          </cell>
          <cell r="AF16">
            <v>0.25</v>
          </cell>
          <cell r="AG16">
            <v>0</v>
          </cell>
          <cell r="AH16">
            <v>1192655</v>
          </cell>
          <cell r="AJ16">
            <v>10715562</v>
          </cell>
          <cell r="AK16">
            <v>478631</v>
          </cell>
          <cell r="AL16">
            <v>309285</v>
          </cell>
          <cell r="AM16">
            <v>4259643</v>
          </cell>
          <cell r="AN16">
            <v>10986629</v>
          </cell>
          <cell r="AO16">
            <v>26749750</v>
          </cell>
          <cell r="AP16">
            <v>66611440</v>
          </cell>
          <cell r="AQ16">
            <v>0.40157891797565104</v>
          </cell>
          <cell r="AR16">
            <v>7.5776157969261737E-2</v>
          </cell>
          <cell r="AS16">
            <v>2155399</v>
          </cell>
          <cell r="AT16">
            <v>192160</v>
          </cell>
          <cell r="AU16">
            <v>144522</v>
          </cell>
          <cell r="AV16">
            <v>14617008</v>
          </cell>
          <cell r="AW16">
            <v>16317577</v>
          </cell>
          <cell r="AX16">
            <v>50779413</v>
          </cell>
          <cell r="AY16">
            <v>14923</v>
          </cell>
          <cell r="BC16">
            <v>115584</v>
          </cell>
          <cell r="BD16">
            <v>12005</v>
          </cell>
          <cell r="BE16" t="str">
            <v>NO</v>
          </cell>
          <cell r="BF16" t="str">
            <v>NO</v>
          </cell>
          <cell r="BG16" t="str">
            <v>YES</v>
          </cell>
          <cell r="BH16" t="str">
            <v>NO</v>
          </cell>
          <cell r="BI16" t="str">
            <v>Michaela Morrison</v>
          </cell>
          <cell r="BJ16">
            <v>43307</v>
          </cell>
          <cell r="BK16" t="str">
            <v>615-296-3539</v>
          </cell>
          <cell r="BL16" t="str">
            <v>Michaela.Morrison@ArdentHealth.com</v>
          </cell>
          <cell r="BP16">
            <v>0.25359999999999999</v>
          </cell>
          <cell r="BQ16">
            <v>1257966.3756127679</v>
          </cell>
          <cell r="BR16">
            <v>963795.16874400002</v>
          </cell>
          <cell r="BS16">
            <v>11102213</v>
          </cell>
          <cell r="BT16">
            <v>2815521.2168000001</v>
          </cell>
          <cell r="BU16">
            <v>2359564</v>
          </cell>
          <cell r="BV16">
            <v>13323974.544356767</v>
          </cell>
          <cell r="BW16">
            <v>2677718.7611567676</v>
          </cell>
          <cell r="BY16">
            <v>688311.87</v>
          </cell>
          <cell r="BZ16">
            <v>1989406.8911567675</v>
          </cell>
        </row>
        <row r="17">
          <cell r="B17" t="str">
            <v>200435950A</v>
          </cell>
          <cell r="C17">
            <v>81</v>
          </cell>
          <cell r="F17" t="str">
            <v>37-0039</v>
          </cell>
          <cell r="G17">
            <v>2017</v>
          </cell>
          <cell r="H17">
            <v>42674</v>
          </cell>
          <cell r="I17" t="str">
            <v>Wisconsin Physician Service, Don O'Neal</v>
          </cell>
          <cell r="J17" t="str">
            <v>Don.O'Neal@WPSIC.com</v>
          </cell>
          <cell r="K17" t="str">
            <v>866-734-9444 ext. 50545</v>
          </cell>
          <cell r="L17">
            <v>2473</v>
          </cell>
          <cell r="M17">
            <v>1644</v>
          </cell>
          <cell r="N17">
            <v>4117</v>
          </cell>
          <cell r="O17">
            <v>12023</v>
          </cell>
          <cell r="P17">
            <v>0.3424270148881311</v>
          </cell>
          <cell r="Q17">
            <v>0.56778352984456848</v>
          </cell>
          <cell r="R17">
            <v>0</v>
          </cell>
          <cell r="S17">
            <v>5256</v>
          </cell>
          <cell r="T17">
            <v>4542169</v>
          </cell>
          <cell r="W17">
            <v>4542169</v>
          </cell>
          <cell r="X17">
            <v>51640956</v>
          </cell>
          <cell r="Y17">
            <v>8.7956717919784447E-2</v>
          </cell>
          <cell r="Z17">
            <v>817169</v>
          </cell>
          <cell r="AB17">
            <v>817169</v>
          </cell>
          <cell r="AC17">
            <v>89794587</v>
          </cell>
          <cell r="AD17">
            <v>9.100426064657996E-3</v>
          </cell>
          <cell r="AE17">
            <v>9.7057143984442443E-2</v>
          </cell>
          <cell r="AF17">
            <v>0.25</v>
          </cell>
          <cell r="AG17">
            <v>0</v>
          </cell>
          <cell r="AH17">
            <v>13846705</v>
          </cell>
          <cell r="AJ17">
            <v>41594480</v>
          </cell>
          <cell r="AK17">
            <v>2996869</v>
          </cell>
          <cell r="AL17">
            <v>1030066</v>
          </cell>
          <cell r="AM17">
            <v>18398641</v>
          </cell>
          <cell r="AN17">
            <v>24570282</v>
          </cell>
          <cell r="AO17">
            <v>88590338</v>
          </cell>
          <cell r="AP17">
            <v>285999904</v>
          </cell>
          <cell r="AQ17">
            <v>0.30975653054764662</v>
          </cell>
          <cell r="AR17">
            <v>7.841113121492517E-2</v>
          </cell>
          <cell r="AS17">
            <v>2913530</v>
          </cell>
          <cell r="AT17">
            <v>245877</v>
          </cell>
          <cell r="AU17">
            <v>311484</v>
          </cell>
          <cell r="AV17">
            <v>42844017</v>
          </cell>
          <cell r="AW17">
            <v>88968992</v>
          </cell>
          <cell r="AX17">
            <v>197071360</v>
          </cell>
          <cell r="AY17">
            <v>133132</v>
          </cell>
          <cell r="BC17">
            <v>563416</v>
          </cell>
          <cell r="BD17">
            <v>25979</v>
          </cell>
          <cell r="BE17" t="str">
            <v>YES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Neil Graff</v>
          </cell>
          <cell r="BJ17">
            <v>43306</v>
          </cell>
          <cell r="BK17" t="str">
            <v>615-296-3408</v>
          </cell>
          <cell r="BL17" t="str">
            <v>neil.graff@ardenthealth.com</v>
          </cell>
          <cell r="BM17" t="str">
            <v>1</v>
          </cell>
          <cell r="BN17" t="str">
            <v>1</v>
          </cell>
          <cell r="BP17">
            <v>0.18479999999999999</v>
          </cell>
          <cell r="BQ17">
            <v>3223997.9487930504</v>
          </cell>
          <cell r="BR17">
            <v>3181242.4025039999</v>
          </cell>
          <cell r="BS17">
            <v>25133698</v>
          </cell>
          <cell r="BT17">
            <v>4644707.3903999999</v>
          </cell>
          <cell r="BU17">
            <v>3185386</v>
          </cell>
          <cell r="BV17">
            <v>31538938.351297051</v>
          </cell>
          <cell r="BW17">
            <v>7864561.7416970506</v>
          </cell>
          <cell r="BY17">
            <v>3666503.1799999997</v>
          </cell>
          <cell r="BZ17">
            <v>4198058.5616970509</v>
          </cell>
        </row>
        <row r="18">
          <cell r="B18" t="str">
            <v>200044190A</v>
          </cell>
          <cell r="C18">
            <v>99</v>
          </cell>
          <cell r="F18" t="str">
            <v>37-0099</v>
          </cell>
          <cell r="G18">
            <v>2017</v>
          </cell>
          <cell r="H18">
            <v>43069</v>
          </cell>
          <cell r="I18" t="str">
            <v>Novitas, Steve Holubowicz</v>
          </cell>
          <cell r="J18" t="str">
            <v>steve.holubowicz@novitas-solutions.com</v>
          </cell>
          <cell r="K18" t="str">
            <v>414-918-2662</v>
          </cell>
          <cell r="L18">
            <v>1123</v>
          </cell>
          <cell r="M18">
            <v>1894</v>
          </cell>
          <cell r="N18">
            <v>3017</v>
          </cell>
          <cell r="O18">
            <v>7416</v>
          </cell>
          <cell r="P18">
            <v>0.40682308522114347</v>
          </cell>
          <cell r="Q18">
            <v>0.56778352984456848</v>
          </cell>
          <cell r="R18">
            <v>0</v>
          </cell>
          <cell r="S18">
            <v>4478</v>
          </cell>
          <cell r="T18">
            <v>1883704</v>
          </cell>
          <cell r="W18">
            <v>1883704</v>
          </cell>
          <cell r="X18">
            <v>18581211</v>
          </cell>
          <cell r="Y18">
            <v>0.10137681553694212</v>
          </cell>
          <cell r="Z18">
            <v>485566</v>
          </cell>
          <cell r="AB18">
            <v>485566</v>
          </cell>
          <cell r="AC18">
            <v>31006727</v>
          </cell>
          <cell r="AD18">
            <v>1.5660021130253443E-2</v>
          </cell>
          <cell r="AE18">
            <v>0.11703683666719557</v>
          </cell>
          <cell r="AF18">
            <v>0.25</v>
          </cell>
          <cell r="AG18">
            <v>0</v>
          </cell>
          <cell r="AH18">
            <v>4772125</v>
          </cell>
          <cell r="AJ18">
            <v>14755937</v>
          </cell>
          <cell r="AK18">
            <v>1188996</v>
          </cell>
          <cell r="AL18">
            <v>714819</v>
          </cell>
          <cell r="AM18">
            <v>7455096</v>
          </cell>
          <cell r="AN18">
            <v>10922226</v>
          </cell>
          <cell r="AO18">
            <v>35037074</v>
          </cell>
          <cell r="AP18">
            <v>85913031</v>
          </cell>
          <cell r="AQ18">
            <v>0.40782025255284032</v>
          </cell>
          <cell r="AR18">
            <v>0.10893470863575981</v>
          </cell>
          <cell r="AS18">
            <v>2494137</v>
          </cell>
          <cell r="AT18">
            <v>210573</v>
          </cell>
          <cell r="AU18">
            <v>120952</v>
          </cell>
          <cell r="AV18">
            <v>21235418</v>
          </cell>
          <cell r="AW18">
            <v>30795490</v>
          </cell>
          <cell r="AX18">
            <v>54978844</v>
          </cell>
          <cell r="AY18">
            <v>75516</v>
          </cell>
          <cell r="BC18">
            <v>24337</v>
          </cell>
          <cell r="BD18">
            <v>515</v>
          </cell>
          <cell r="BE18" t="str">
            <v>YES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Michaela Morrison</v>
          </cell>
          <cell r="BJ18">
            <v>43307</v>
          </cell>
          <cell r="BK18" t="str">
            <v>615-296-3539</v>
          </cell>
          <cell r="BL18" t="str">
            <v>Michaela.Morrison@ArdentHealth.com</v>
          </cell>
          <cell r="BM18" t="str">
            <v>1</v>
          </cell>
          <cell r="BN18" t="str">
            <v>1</v>
          </cell>
          <cell r="BP18">
            <v>0.24840000000000001</v>
          </cell>
          <cell r="BQ18">
            <v>1702976.0973796768</v>
          </cell>
          <cell r="BR18">
            <v>1782820.6617920003</v>
          </cell>
          <cell r="BS18">
            <v>10946563</v>
          </cell>
          <cell r="BT18">
            <v>2719126.2492</v>
          </cell>
          <cell r="BU18">
            <v>2705225</v>
          </cell>
          <cell r="BV18">
            <v>14432359.759171676</v>
          </cell>
          <cell r="BW18">
            <v>3499698.0083716772</v>
          </cell>
          <cell r="BY18">
            <v>1493034.96</v>
          </cell>
          <cell r="BZ18">
            <v>2006663.0483716773</v>
          </cell>
        </row>
        <row r="19">
          <cell r="B19" t="str">
            <v>200044210A</v>
          </cell>
          <cell r="C19">
            <v>620</v>
          </cell>
          <cell r="F19" t="str">
            <v>37-0001</v>
          </cell>
          <cell r="G19">
            <v>2017</v>
          </cell>
          <cell r="H19">
            <v>42916</v>
          </cell>
          <cell r="I19" t="str">
            <v>Novitas, Steve Holubowicz</v>
          </cell>
          <cell r="J19" t="str">
            <v>steve.holubowicz@novitas-solutions.com</v>
          </cell>
          <cell r="K19" t="str">
            <v>414-918-2662</v>
          </cell>
          <cell r="L19">
            <v>34048</v>
          </cell>
          <cell r="M19">
            <v>16710</v>
          </cell>
          <cell r="N19">
            <v>50758</v>
          </cell>
          <cell r="O19">
            <v>129240</v>
          </cell>
          <cell r="P19">
            <v>0.39274218508201797</v>
          </cell>
          <cell r="Q19">
            <v>0.56778352984456848</v>
          </cell>
          <cell r="R19">
            <v>0</v>
          </cell>
          <cell r="S19">
            <v>43359</v>
          </cell>
          <cell r="T19">
            <v>41676771</v>
          </cell>
          <cell r="W19">
            <v>41676771</v>
          </cell>
          <cell r="X19">
            <v>428627482</v>
          </cell>
          <cell r="Y19">
            <v>9.7233081755593073E-2</v>
          </cell>
          <cell r="Z19">
            <v>35010899</v>
          </cell>
          <cell r="AB19">
            <v>35010899</v>
          </cell>
          <cell r="AC19">
            <v>1405065293</v>
          </cell>
          <cell r="AD19">
            <v>2.4917631354516703E-2</v>
          </cell>
          <cell r="AE19">
            <v>0.12215071311010978</v>
          </cell>
          <cell r="AF19">
            <v>0.25</v>
          </cell>
          <cell r="AG19">
            <v>0</v>
          </cell>
          <cell r="AH19">
            <v>255223108</v>
          </cell>
          <cell r="AJ19">
            <v>344047925</v>
          </cell>
          <cell r="AK19">
            <v>15773204</v>
          </cell>
          <cell r="AL19">
            <v>33409829</v>
          </cell>
          <cell r="AM19">
            <v>143501139</v>
          </cell>
          <cell r="AN19">
            <v>250586791</v>
          </cell>
          <cell r="AO19">
            <v>787318888</v>
          </cell>
          <cell r="AP19">
            <v>2318000427</v>
          </cell>
          <cell r="AQ19">
            <v>0.33965433260034511</v>
          </cell>
          <cell r="AR19">
            <v>8.312516674096368E-2</v>
          </cell>
          <cell r="AS19">
            <v>38390148</v>
          </cell>
          <cell r="AT19">
            <v>2371552</v>
          </cell>
          <cell r="AU19">
            <v>966210</v>
          </cell>
          <cell r="AV19">
            <v>401163574</v>
          </cell>
          <cell r="AW19">
            <v>1389616984</v>
          </cell>
          <cell r="AX19">
            <v>928183398</v>
          </cell>
          <cell r="AY19">
            <v>3775428</v>
          </cell>
          <cell r="BC19">
            <v>6316064</v>
          </cell>
          <cell r="BD19">
            <v>333418</v>
          </cell>
          <cell r="BE19" t="str">
            <v>YES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Neil Graff</v>
          </cell>
          <cell r="BJ19">
            <v>43306</v>
          </cell>
          <cell r="BK19" t="str">
            <v>615-296-3408</v>
          </cell>
          <cell r="BL19" t="str">
            <v>neil.graff@ardenthealth.com</v>
          </cell>
          <cell r="BM19" t="str">
            <v>1</v>
          </cell>
          <cell r="BN19" t="str">
            <v>1</v>
          </cell>
          <cell r="BP19">
            <v>0.1903</v>
          </cell>
          <cell r="BQ19">
            <v>29235965.765190694</v>
          </cell>
          <cell r="BR19">
            <v>27132318.454250999</v>
          </cell>
          <cell r="BS19">
            <v>256902855</v>
          </cell>
          <cell r="BT19">
            <v>48888613.306500003</v>
          </cell>
          <cell r="BU19">
            <v>41095118</v>
          </cell>
          <cell r="BV19">
            <v>313271139.21944171</v>
          </cell>
          <cell r="BW19">
            <v>64161779.5259417</v>
          </cell>
          <cell r="BY19">
            <v>34907151.549999997</v>
          </cell>
          <cell r="BZ19">
            <v>29254627.975941703</v>
          </cell>
        </row>
        <row r="20">
          <cell r="B20" t="str">
            <v>200539880B</v>
          </cell>
          <cell r="C20">
            <v>25</v>
          </cell>
          <cell r="F20" t="str">
            <v>37-1321</v>
          </cell>
          <cell r="G20">
            <v>42916</v>
          </cell>
          <cell r="H20">
            <v>42916</v>
          </cell>
          <cell r="I20" t="str">
            <v>Novitas</v>
          </cell>
          <cell r="L20">
            <v>73</v>
          </cell>
          <cell r="M20">
            <v>342</v>
          </cell>
          <cell r="N20">
            <v>415</v>
          </cell>
          <cell r="O20">
            <v>1087</v>
          </cell>
          <cell r="P20">
            <v>0.38178472861085555</v>
          </cell>
          <cell r="Q20">
            <v>0.56778352984456848</v>
          </cell>
          <cell r="R20">
            <v>0</v>
          </cell>
          <cell r="S20">
            <v>800</v>
          </cell>
          <cell r="T20">
            <v>872237</v>
          </cell>
          <cell r="U20">
            <v>0</v>
          </cell>
          <cell r="V20">
            <v>482681</v>
          </cell>
          <cell r="W20">
            <v>1354918</v>
          </cell>
          <cell r="X20">
            <v>9691867</v>
          </cell>
          <cell r="Y20">
            <v>0.13979948342254386</v>
          </cell>
          <cell r="Z20">
            <v>25988</v>
          </cell>
          <cell r="AA20">
            <v>0</v>
          </cell>
          <cell r="AB20">
            <v>25988</v>
          </cell>
          <cell r="AC20">
            <v>2588681</v>
          </cell>
          <cell r="AD20">
            <v>1.0039089404990417E-2</v>
          </cell>
          <cell r="AE20">
            <v>0.14983857282753427</v>
          </cell>
          <cell r="AF20">
            <v>0.25</v>
          </cell>
          <cell r="AG20">
            <v>0</v>
          </cell>
          <cell r="AH20">
            <v>253426</v>
          </cell>
          <cell r="AI20">
            <v>0</v>
          </cell>
          <cell r="AJ20">
            <v>2825630</v>
          </cell>
          <cell r="AK20">
            <v>756485</v>
          </cell>
          <cell r="AL20">
            <v>1240</v>
          </cell>
          <cell r="AM20">
            <v>1015650</v>
          </cell>
          <cell r="AN20">
            <v>3706859</v>
          </cell>
          <cell r="AO20">
            <v>8305864</v>
          </cell>
          <cell r="AP20">
            <v>17161915</v>
          </cell>
          <cell r="AQ20">
            <v>0.48397069907408352</v>
          </cell>
          <cell r="AR20">
            <v>0.10333199995455053</v>
          </cell>
          <cell r="AS20">
            <v>1100742</v>
          </cell>
          <cell r="AT20">
            <v>173530</v>
          </cell>
          <cell r="AU20">
            <v>63050</v>
          </cell>
          <cell r="AV20">
            <v>11664338</v>
          </cell>
          <cell r="AW20">
            <v>5036414</v>
          </cell>
          <cell r="AX20">
            <v>17168906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 t="str">
            <v>NO</v>
          </cell>
          <cell r="BF20" t="str">
            <v>YES</v>
          </cell>
          <cell r="BG20" t="str">
            <v>NO</v>
          </cell>
          <cell r="BH20" t="str">
            <v>NO</v>
          </cell>
          <cell r="BI20" t="str">
            <v>Chrystak Landers</v>
          </cell>
          <cell r="BJ20">
            <v>43311</v>
          </cell>
          <cell r="BK20" t="str">
            <v>405-379-4235</v>
          </cell>
          <cell r="BL20" t="str">
            <v>clanders@hghospital.com</v>
          </cell>
          <cell r="BM20" t="str">
            <v>1</v>
          </cell>
          <cell r="BN20" t="str">
            <v>1</v>
          </cell>
          <cell r="BP20">
            <v>0.39050000000000001</v>
          </cell>
          <cell r="BQ20">
            <v>341066.21992519929</v>
          </cell>
          <cell r="BR20">
            <v>343568.16475</v>
          </cell>
          <cell r="BS20">
            <v>3706859</v>
          </cell>
          <cell r="BT20">
            <v>1447528.4395000001</v>
          </cell>
          <cell r="BU20">
            <v>1274272</v>
          </cell>
          <cell r="BV20">
            <v>4391493.3846751992</v>
          </cell>
          <cell r="BW20">
            <v>857890.82417519949</v>
          </cell>
          <cell r="BY20">
            <v>737068.5</v>
          </cell>
          <cell r="BZ20">
            <v>120822.32417519949</v>
          </cell>
        </row>
        <row r="21">
          <cell r="B21" t="str">
            <v>100806400C</v>
          </cell>
          <cell r="C21">
            <v>895</v>
          </cell>
          <cell r="D21" t="str">
            <v>100699370A</v>
          </cell>
          <cell r="E21" t="str">
            <v>100806400Y, 100806400B, 100689250A, 100806400X, 100800400W</v>
          </cell>
          <cell r="F21" t="str">
            <v>37-0028, 370032</v>
          </cell>
          <cell r="G21" t="str">
            <v>06/30/2017, 10/31/17</v>
          </cell>
          <cell r="H21" t="str">
            <v>06/30/2017</v>
          </cell>
          <cell r="I21" t="str">
            <v>Steve Holubowicz</v>
          </cell>
          <cell r="J21" t="str">
            <v>steve.holubowicz@novitas-solutions.com</v>
          </cell>
          <cell r="K21" t="str">
            <v>414-918-2662</v>
          </cell>
          <cell r="L21">
            <v>61079</v>
          </cell>
          <cell r="M21">
            <v>15385</v>
          </cell>
          <cell r="N21">
            <v>76464</v>
          </cell>
          <cell r="O21">
            <v>189061</v>
          </cell>
          <cell r="P21">
            <v>0.40444089473767725</v>
          </cell>
          <cell r="Q21">
            <v>0.56778352984456848</v>
          </cell>
          <cell r="R21">
            <v>0</v>
          </cell>
          <cell r="S21">
            <v>58799</v>
          </cell>
          <cell r="T21">
            <v>51474516</v>
          </cell>
          <cell r="W21">
            <v>51474516</v>
          </cell>
          <cell r="X21">
            <v>727285196</v>
          </cell>
          <cell r="Y21">
            <v>7.0776246076649132E-2</v>
          </cell>
          <cell r="Z21">
            <v>78806153</v>
          </cell>
          <cell r="AB21">
            <v>78806153</v>
          </cell>
          <cell r="AC21">
            <v>2137758896</v>
          </cell>
          <cell r="AD21">
            <v>3.6863910681160371E-2</v>
          </cell>
          <cell r="AE21">
            <v>0.1076401567578095</v>
          </cell>
          <cell r="AF21">
            <v>0.25</v>
          </cell>
          <cell r="AG21">
            <v>0</v>
          </cell>
          <cell r="AH21">
            <v>274567704</v>
          </cell>
          <cell r="AJ21">
            <v>422094144</v>
          </cell>
          <cell r="AK21">
            <v>33337313</v>
          </cell>
          <cell r="AL21">
            <v>10197091</v>
          </cell>
          <cell r="AM21">
            <v>191656510</v>
          </cell>
          <cell r="AN21">
            <v>285379069</v>
          </cell>
          <cell r="AO21">
            <v>942664127</v>
          </cell>
          <cell r="AP21">
            <v>3717978057</v>
          </cell>
          <cell r="AQ21">
            <v>0.25354214375343204</v>
          </cell>
          <cell r="AR21">
            <v>6.3257746655388608E-2</v>
          </cell>
          <cell r="AS21">
            <v>39775442</v>
          </cell>
          <cell r="AT21">
            <v>1937667</v>
          </cell>
          <cell r="AU21">
            <v>3221048</v>
          </cell>
          <cell r="AV21">
            <v>634566928</v>
          </cell>
          <cell r="AW21">
            <v>2124424856</v>
          </cell>
          <cell r="AX21">
            <v>1576804702</v>
          </cell>
          <cell r="AY21">
            <v>2740943</v>
          </cell>
          <cell r="BC21">
            <v>1381008</v>
          </cell>
          <cell r="BD21">
            <v>55400</v>
          </cell>
          <cell r="BE21" t="str">
            <v>YES</v>
          </cell>
          <cell r="BI21" t="str">
            <v>Sere' Allen</v>
          </cell>
          <cell r="BJ21">
            <v>43300</v>
          </cell>
          <cell r="BK21" t="str">
            <v>405-949-3772</v>
          </cell>
          <cell r="BL21" t="str">
            <v>sere.allen@integrisok.com</v>
          </cell>
          <cell r="BM21" t="str">
            <v>1</v>
          </cell>
          <cell r="BN21" t="str">
            <v>1</v>
          </cell>
          <cell r="BP21">
            <v>0.17829999999999999</v>
          </cell>
          <cell r="BQ21">
            <v>30157157.08921041</v>
          </cell>
          <cell r="BR21">
            <v>31879846.964989997</v>
          </cell>
          <cell r="BS21">
            <v>286760077</v>
          </cell>
          <cell r="BT21">
            <v>51129321.729099996</v>
          </cell>
          <cell r="BU21">
            <v>41768509</v>
          </cell>
          <cell r="BV21">
            <v>348797081.05420041</v>
          </cell>
          <cell r="BW21">
            <v>71397816.7833004</v>
          </cell>
          <cell r="BY21">
            <v>37776350.240000002</v>
          </cell>
          <cell r="BZ21">
            <v>33621466.543300398</v>
          </cell>
        </row>
        <row r="22">
          <cell r="B22" t="str">
            <v>100700610A</v>
          </cell>
          <cell r="C22">
            <v>75</v>
          </cell>
          <cell r="F22" t="str">
            <v>37-0211</v>
          </cell>
          <cell r="G22" t="str">
            <v>6/30/17</v>
          </cell>
          <cell r="H22">
            <v>42916</v>
          </cell>
          <cell r="I22" t="str">
            <v>Novitas Solutions - Steve Holubowicz</v>
          </cell>
          <cell r="J22" t="str">
            <v>steve.holubowicz@novitas-solutions.com</v>
          </cell>
          <cell r="K22" t="str">
            <v>(414) 918-2662</v>
          </cell>
          <cell r="L22">
            <v>2923</v>
          </cell>
          <cell r="M22">
            <v>741</v>
          </cell>
          <cell r="N22">
            <v>3664</v>
          </cell>
          <cell r="O22">
            <v>10642</v>
          </cell>
          <cell r="P22">
            <v>0.34429618492764519</v>
          </cell>
          <cell r="Q22">
            <v>0.56778352984456848</v>
          </cell>
          <cell r="R22">
            <v>0</v>
          </cell>
          <cell r="S22">
            <v>3339</v>
          </cell>
          <cell r="T22">
            <v>4639525</v>
          </cell>
          <cell r="U22">
            <v>0</v>
          </cell>
          <cell r="V22">
            <v>0</v>
          </cell>
          <cell r="W22">
            <v>4639525</v>
          </cell>
          <cell r="X22">
            <v>55737134</v>
          </cell>
          <cell r="Y22">
            <v>8.323938938087487E-2</v>
          </cell>
          <cell r="Z22">
            <v>5668590</v>
          </cell>
          <cell r="AA22">
            <v>0</v>
          </cell>
          <cell r="AB22">
            <v>5668590</v>
          </cell>
          <cell r="AC22">
            <v>105326274</v>
          </cell>
          <cell r="AD22">
            <v>5.381933476541665E-2</v>
          </cell>
          <cell r="AE22">
            <v>0.13705872414629153</v>
          </cell>
          <cell r="AF22">
            <v>0.25</v>
          </cell>
          <cell r="AG22">
            <v>0</v>
          </cell>
          <cell r="AH22">
            <v>14097517</v>
          </cell>
          <cell r="AI22">
            <v>0</v>
          </cell>
          <cell r="AJ22">
            <v>36775894</v>
          </cell>
          <cell r="AK22">
            <v>6165997</v>
          </cell>
          <cell r="AL22">
            <v>1292554</v>
          </cell>
          <cell r="AM22">
            <v>21354401</v>
          </cell>
          <cell r="AN22">
            <v>14286066</v>
          </cell>
          <cell r="AO22">
            <v>79874912</v>
          </cell>
          <cell r="AP22">
            <v>283979540</v>
          </cell>
          <cell r="AQ22">
            <v>0.28126995346214029</v>
          </cell>
          <cell r="AR22">
            <v>0.10146136584346886</v>
          </cell>
          <cell r="AS22">
            <v>2027123</v>
          </cell>
          <cell r="AT22">
            <v>127601</v>
          </cell>
          <cell r="AU22">
            <v>2344534</v>
          </cell>
          <cell r="AV22">
            <v>49807563</v>
          </cell>
          <cell r="AW22">
            <v>106188193</v>
          </cell>
          <cell r="AX22">
            <v>177809417</v>
          </cell>
          <cell r="AY22">
            <v>201001</v>
          </cell>
          <cell r="AZ22">
            <v>0</v>
          </cell>
          <cell r="BA22">
            <v>0</v>
          </cell>
          <cell r="BB22">
            <v>0</v>
          </cell>
          <cell r="BC22">
            <v>115988</v>
          </cell>
          <cell r="BD22">
            <v>2959</v>
          </cell>
          <cell r="BE22" t="str">
            <v>YES</v>
          </cell>
          <cell r="BI22" t="str">
            <v>Linda Erickson</v>
          </cell>
          <cell r="BJ22">
            <v>43300</v>
          </cell>
          <cell r="BK22" t="str">
            <v>405 951-2783</v>
          </cell>
          <cell r="BL22" t="str">
            <v>linda.erickson@integrisok.com</v>
          </cell>
          <cell r="BM22" t="str">
            <v>1</v>
          </cell>
          <cell r="BN22" t="str">
            <v>1</v>
          </cell>
          <cell r="BP22">
            <v>0.1996</v>
          </cell>
          <cell r="BQ22">
            <v>3822785.0416164976</v>
          </cell>
          <cell r="BR22">
            <v>1975338.5727880001</v>
          </cell>
          <cell r="BS22">
            <v>14402054</v>
          </cell>
          <cell r="BT22">
            <v>2874649.9783999999</v>
          </cell>
          <cell r="BU22">
            <v>2157683</v>
          </cell>
          <cell r="BV22">
            <v>20200177.6144045</v>
          </cell>
          <cell r="BW22">
            <v>6515090.5928044971</v>
          </cell>
          <cell r="BY22">
            <v>3369030.7600000002</v>
          </cell>
          <cell r="BZ22">
            <v>3146059.8328044969</v>
          </cell>
        </row>
        <row r="23">
          <cell r="B23" t="str">
            <v>100699700A</v>
          </cell>
          <cell r="C23">
            <v>58</v>
          </cell>
          <cell r="F23" t="str">
            <v>37-0113</v>
          </cell>
          <cell r="G23" t="str">
            <v>06/30/2017</v>
          </cell>
          <cell r="H23" t="str">
            <v>06/30/2017</v>
          </cell>
          <cell r="I23" t="str">
            <v>Novitas Solutions -- Steve Holubowicz</v>
          </cell>
          <cell r="J23" t="str">
            <v>steve.holubowicz@novitas-solutions.com</v>
          </cell>
          <cell r="K23" t="str">
            <v>(414) 918-2662</v>
          </cell>
          <cell r="L23">
            <v>1470</v>
          </cell>
          <cell r="M23">
            <v>1037</v>
          </cell>
          <cell r="N23">
            <v>2507</v>
          </cell>
          <cell r="O23">
            <v>6518</v>
          </cell>
          <cell r="P23">
            <v>0.38462718625345199</v>
          </cell>
          <cell r="Q23">
            <v>0.56778352984456848</v>
          </cell>
          <cell r="R23">
            <v>0</v>
          </cell>
          <cell r="S23">
            <v>3254</v>
          </cell>
          <cell r="T23">
            <v>3961658</v>
          </cell>
          <cell r="W23">
            <v>3961658</v>
          </cell>
          <cell r="X23">
            <v>35385605</v>
          </cell>
          <cell r="Y23">
            <v>0.11195676886123608</v>
          </cell>
          <cell r="Z23">
            <v>2924132</v>
          </cell>
          <cell r="AB23">
            <v>2924132</v>
          </cell>
          <cell r="AC23">
            <v>53021290</v>
          </cell>
          <cell r="AD23">
            <v>5.5150148176326907E-2</v>
          </cell>
          <cell r="AE23">
            <v>0.16710691703756297</v>
          </cell>
          <cell r="AF23">
            <v>0.25</v>
          </cell>
          <cell r="AG23">
            <v>0</v>
          </cell>
          <cell r="AH23">
            <v>7479542</v>
          </cell>
          <cell r="AI23">
            <v>0</v>
          </cell>
          <cell r="AJ23">
            <v>23696930</v>
          </cell>
          <cell r="AK23">
            <v>3361657</v>
          </cell>
          <cell r="AL23">
            <v>1407559</v>
          </cell>
          <cell r="AM23">
            <v>11103474</v>
          </cell>
          <cell r="AN23">
            <v>18764773</v>
          </cell>
          <cell r="AO23">
            <v>58334393</v>
          </cell>
          <cell r="AP23">
            <v>167780120</v>
          </cell>
          <cell r="AQ23">
            <v>0.34768358134444055</v>
          </cell>
          <cell r="AR23">
            <v>9.4604116387567258E-2</v>
          </cell>
          <cell r="AS23">
            <v>3325058</v>
          </cell>
          <cell r="AT23">
            <v>259147</v>
          </cell>
          <cell r="AU23">
            <v>278819</v>
          </cell>
          <cell r="AV23">
            <v>34631210</v>
          </cell>
          <cell r="AW23">
            <v>53473558</v>
          </cell>
          <cell r="AX23">
            <v>110538720</v>
          </cell>
          <cell r="AY23">
            <v>181388</v>
          </cell>
          <cell r="BC23">
            <v>649849</v>
          </cell>
          <cell r="BD23">
            <v>106889</v>
          </cell>
          <cell r="BE23" t="str">
            <v>YES</v>
          </cell>
          <cell r="BI23" t="str">
            <v>Brian G. Erickson</v>
          </cell>
          <cell r="BJ23">
            <v>43299</v>
          </cell>
          <cell r="BK23" t="str">
            <v>(405) 949-6071</v>
          </cell>
          <cell r="BL23" t="str">
            <v>brian.erickson@integrisok.com</v>
          </cell>
          <cell r="BM23" t="str">
            <v>1</v>
          </cell>
          <cell r="BN23" t="str">
            <v>1</v>
          </cell>
          <cell r="BO23" t="str">
            <v>We have more than the two physicians listed above who have agreed to provide obstetric care.</v>
          </cell>
          <cell r="BP23">
            <v>0.25269999999999998</v>
          </cell>
          <cell r="BQ23">
            <v>2934623.5951925744</v>
          </cell>
          <cell r="BR23">
            <v>2602839.7461939999</v>
          </cell>
          <cell r="BS23">
            <v>19414622</v>
          </cell>
          <cell r="BT23">
            <v>4906074.9793999996</v>
          </cell>
          <cell r="BU23">
            <v>3691094</v>
          </cell>
          <cell r="BV23">
            <v>24952085.341386575</v>
          </cell>
          <cell r="BW23">
            <v>6752444.320786573</v>
          </cell>
          <cell r="BY23">
            <v>2380221.31</v>
          </cell>
          <cell r="BZ23">
            <v>4372223.0107865725</v>
          </cell>
        </row>
        <row r="24">
          <cell r="B24" t="str">
            <v>200405550A</v>
          </cell>
          <cell r="C24">
            <v>40</v>
          </cell>
          <cell r="F24" t="str">
            <v>37-0236</v>
          </cell>
          <cell r="G24">
            <v>42916</v>
          </cell>
          <cell r="H24">
            <v>42916</v>
          </cell>
          <cell r="I24" t="str">
            <v>Novitas Solutions -- Steve Holubowicz</v>
          </cell>
          <cell r="J24" t="str">
            <v>steve.holubowicz@novitas-solutions.com</v>
          </cell>
          <cell r="K24" t="str">
            <v>(414) 918-2662</v>
          </cell>
          <cell r="L24">
            <v>1424</v>
          </cell>
          <cell r="M24">
            <v>695</v>
          </cell>
          <cell r="N24">
            <v>2119</v>
          </cell>
          <cell r="O24">
            <v>10214</v>
          </cell>
          <cell r="P24">
            <v>0.20746034854121795</v>
          </cell>
          <cell r="Q24">
            <v>0.56778352984456848</v>
          </cell>
          <cell r="R24">
            <v>0</v>
          </cell>
          <cell r="S24">
            <v>3808</v>
          </cell>
          <cell r="T24">
            <v>2460705</v>
          </cell>
          <cell r="U24">
            <v>0</v>
          </cell>
          <cell r="V24">
            <v>0</v>
          </cell>
          <cell r="W24">
            <v>2460705</v>
          </cell>
          <cell r="X24">
            <v>56168112</v>
          </cell>
          <cell r="Y24">
            <v>4.3809644162509861E-2</v>
          </cell>
          <cell r="Z24">
            <v>6313131</v>
          </cell>
          <cell r="AA24">
            <v>0</v>
          </cell>
          <cell r="AB24">
            <v>6313131</v>
          </cell>
          <cell r="AC24">
            <v>114190827</v>
          </cell>
          <cell r="AD24">
            <v>5.5285798044005761E-2</v>
          </cell>
          <cell r="AE24">
            <v>9.9095442206515616E-2</v>
          </cell>
          <cell r="AF24">
            <v>0.25</v>
          </cell>
          <cell r="AG24">
            <v>0</v>
          </cell>
          <cell r="AH24">
            <v>8442807</v>
          </cell>
          <cell r="AI24">
            <v>0</v>
          </cell>
          <cell r="AJ24">
            <v>22876371</v>
          </cell>
          <cell r="AK24">
            <v>4033893</v>
          </cell>
          <cell r="AL24">
            <v>1107980</v>
          </cell>
          <cell r="AM24">
            <v>16846395</v>
          </cell>
          <cell r="AN24">
            <v>13683438</v>
          </cell>
          <cell r="AO24">
            <v>58548077</v>
          </cell>
          <cell r="AP24">
            <v>286173261</v>
          </cell>
          <cell r="AQ24">
            <v>0.20458961398213929</v>
          </cell>
          <cell r="AR24">
            <v>7.683550840202362E-2</v>
          </cell>
          <cell r="AS24">
            <v>1774599</v>
          </cell>
          <cell r="AT24">
            <v>101717</v>
          </cell>
          <cell r="AU24">
            <v>349370</v>
          </cell>
          <cell r="AV24">
            <v>49631441</v>
          </cell>
          <cell r="AW24">
            <v>114682458</v>
          </cell>
          <cell r="AX24">
            <v>171094448</v>
          </cell>
          <cell r="AY24">
            <v>92810</v>
          </cell>
          <cell r="AZ24">
            <v>0</v>
          </cell>
          <cell r="BA24">
            <v>0</v>
          </cell>
          <cell r="BB24">
            <v>0</v>
          </cell>
          <cell r="BC24">
            <v>44743</v>
          </cell>
          <cell r="BD24">
            <v>703</v>
          </cell>
          <cell r="BE24" t="str">
            <v>YES</v>
          </cell>
          <cell r="BI24" t="str">
            <v>Linda Erickson</v>
          </cell>
          <cell r="BJ24">
            <v>43300</v>
          </cell>
          <cell r="BK24" t="str">
            <v>405-951-2783</v>
          </cell>
          <cell r="BL24" t="str">
            <v>linda.erickson@integrisok.com</v>
          </cell>
          <cell r="BM24" t="str">
            <v>1</v>
          </cell>
          <cell r="BN24" t="str">
            <v>1</v>
          </cell>
          <cell r="BP24">
            <v>0.2172</v>
          </cell>
          <cell r="BQ24">
            <v>2532946.2190394467</v>
          </cell>
          <cell r="BR24">
            <v>3408957.0038200002</v>
          </cell>
          <cell r="BS24">
            <v>13728181</v>
          </cell>
          <cell r="BT24">
            <v>2981760.9131999998</v>
          </cell>
          <cell r="BU24">
            <v>1877019</v>
          </cell>
          <cell r="BV24">
            <v>19670084.222859446</v>
          </cell>
          <cell r="BW24">
            <v>7046645.1360594463</v>
          </cell>
          <cell r="BY24">
            <v>1720322.8499999999</v>
          </cell>
          <cell r="BZ24">
            <v>5326322.2860594466</v>
          </cell>
        </row>
        <row r="25">
          <cell r="B25" t="str">
            <v>100699440A</v>
          </cell>
          <cell r="C25">
            <v>117</v>
          </cell>
          <cell r="F25" t="str">
            <v>37-0004</v>
          </cell>
          <cell r="G25">
            <v>42916</v>
          </cell>
          <cell r="H25">
            <v>42916</v>
          </cell>
          <cell r="I25" t="str">
            <v>Novitas Solutions;  Steve Holubowicz</v>
          </cell>
          <cell r="J25" t="str">
            <v>steve.holubowicz@novitas-solutions.com</v>
          </cell>
          <cell r="K25" t="str">
            <v>(414) 918-2662</v>
          </cell>
          <cell r="L25">
            <v>1459</v>
          </cell>
          <cell r="M25">
            <v>2076</v>
          </cell>
          <cell r="N25">
            <v>3535</v>
          </cell>
          <cell r="O25">
            <v>8187</v>
          </cell>
          <cell r="P25">
            <v>0.43178209356296565</v>
          </cell>
          <cell r="Q25">
            <v>0.56778352984456848</v>
          </cell>
          <cell r="R25">
            <v>0</v>
          </cell>
          <cell r="S25">
            <v>5369</v>
          </cell>
          <cell r="T25">
            <v>3890881</v>
          </cell>
          <cell r="U25">
            <v>0</v>
          </cell>
          <cell r="V25">
            <v>0</v>
          </cell>
          <cell r="W25">
            <v>3890881</v>
          </cell>
          <cell r="X25">
            <v>30905954</v>
          </cell>
          <cell r="Y25">
            <v>0.12589422089995991</v>
          </cell>
          <cell r="Z25">
            <v>1829297</v>
          </cell>
          <cell r="AA25">
            <v>0</v>
          </cell>
          <cell r="AB25">
            <v>1829297</v>
          </cell>
          <cell r="AC25">
            <v>45168246</v>
          </cell>
          <cell r="AD25">
            <v>4.0499624448556183E-2</v>
          </cell>
          <cell r="AE25">
            <v>0.16639384534851609</v>
          </cell>
          <cell r="AF25">
            <v>0.25</v>
          </cell>
          <cell r="AG25">
            <v>0</v>
          </cell>
          <cell r="AH25">
            <v>6147937</v>
          </cell>
          <cell r="AI25">
            <v>0</v>
          </cell>
          <cell r="AJ25">
            <v>21797430</v>
          </cell>
          <cell r="AK25">
            <v>2120510</v>
          </cell>
          <cell r="AL25">
            <v>998297</v>
          </cell>
          <cell r="AM25">
            <v>9713086</v>
          </cell>
          <cell r="AN25">
            <v>19439869</v>
          </cell>
          <cell r="AO25">
            <v>54069192</v>
          </cell>
          <cell r="AP25">
            <v>131232635</v>
          </cell>
          <cell r="AQ25">
            <v>0.41201025949071279</v>
          </cell>
          <cell r="AR25">
            <v>9.7779740534814377E-2</v>
          </cell>
          <cell r="AS25">
            <v>4236725</v>
          </cell>
          <cell r="AT25">
            <v>282472</v>
          </cell>
          <cell r="AU25">
            <v>139791</v>
          </cell>
          <cell r="AV25">
            <v>31743725</v>
          </cell>
          <cell r="AW25">
            <v>45455470</v>
          </cell>
          <cell r="AX25">
            <v>83240637</v>
          </cell>
          <cell r="AY25">
            <v>140641</v>
          </cell>
          <cell r="AZ25">
            <v>0</v>
          </cell>
          <cell r="BA25">
            <v>0</v>
          </cell>
          <cell r="BB25">
            <v>0</v>
          </cell>
          <cell r="BC25">
            <v>376526</v>
          </cell>
          <cell r="BD25">
            <v>55369</v>
          </cell>
          <cell r="BE25" t="str">
            <v>YES</v>
          </cell>
          <cell r="BI25" t="str">
            <v>Brian G. Erickson</v>
          </cell>
          <cell r="BJ25">
            <v>43299</v>
          </cell>
          <cell r="BK25" t="str">
            <v>(405) 949-6071</v>
          </cell>
          <cell r="BL25" t="str">
            <v>brian.erickson@integrisok.com</v>
          </cell>
          <cell r="BM25" t="str">
            <v>1</v>
          </cell>
          <cell r="BN25" t="str">
            <v>1</v>
          </cell>
          <cell r="BP25">
            <v>0.27560000000000001</v>
          </cell>
          <cell r="BQ25">
            <v>2908137.8517264957</v>
          </cell>
          <cell r="BR25">
            <v>2613249.5666479999</v>
          </cell>
          <cell r="BS25">
            <v>19816395</v>
          </cell>
          <cell r="BT25">
            <v>5461398.4620000003</v>
          </cell>
          <cell r="BU25">
            <v>4574566</v>
          </cell>
          <cell r="BV25">
            <v>25337782.418374494</v>
          </cell>
          <cell r="BW25">
            <v>6408219.8803744949</v>
          </cell>
          <cell r="BY25">
            <v>2577693.4399999995</v>
          </cell>
          <cell r="BZ25">
            <v>3830526.4403744955</v>
          </cell>
        </row>
        <row r="26">
          <cell r="B26" t="str">
            <v>100700200A</v>
          </cell>
          <cell r="C26">
            <v>334</v>
          </cell>
          <cell r="F26" t="str">
            <v>37-0106</v>
          </cell>
          <cell r="G26">
            <v>42916</v>
          </cell>
          <cell r="H26">
            <v>42916</v>
          </cell>
          <cell r="I26" t="str">
            <v>Novitas Solutions -- Steve Holubowicz</v>
          </cell>
          <cell r="J26" t="str">
            <v>steve.holubowicz@novitas-solutions.com</v>
          </cell>
          <cell r="K26" t="str">
            <v>(414) 918-2662</v>
          </cell>
          <cell r="L26">
            <v>12025</v>
          </cell>
          <cell r="M26">
            <v>8038</v>
          </cell>
          <cell r="N26">
            <v>20063</v>
          </cell>
          <cell r="O26">
            <v>69675</v>
          </cell>
          <cell r="P26">
            <v>0.28795120200932905</v>
          </cell>
          <cell r="Q26">
            <v>0.56778352984456848</v>
          </cell>
          <cell r="R26">
            <v>0</v>
          </cell>
          <cell r="S26">
            <v>28960</v>
          </cell>
          <cell r="T26">
            <v>20244256</v>
          </cell>
          <cell r="U26">
            <v>0</v>
          </cell>
          <cell r="V26">
            <v>0</v>
          </cell>
          <cell r="W26">
            <v>20244256</v>
          </cell>
          <cell r="X26">
            <v>189144615</v>
          </cell>
          <cell r="Y26">
            <v>0.10703057023325777</v>
          </cell>
          <cell r="Z26">
            <v>54928789</v>
          </cell>
          <cell r="AA26">
            <v>0</v>
          </cell>
          <cell r="AB26">
            <v>54928789</v>
          </cell>
          <cell r="AC26">
            <v>643626989</v>
          </cell>
          <cell r="AD26">
            <v>8.5342581866156023E-2</v>
          </cell>
          <cell r="AE26">
            <v>0.1923731520994138</v>
          </cell>
          <cell r="AF26">
            <v>0.25</v>
          </cell>
          <cell r="AG26">
            <v>0</v>
          </cell>
          <cell r="AH26">
            <v>84217013</v>
          </cell>
          <cell r="AI26">
            <v>0</v>
          </cell>
          <cell r="AJ26">
            <v>159635178</v>
          </cell>
          <cell r="AK26">
            <v>0</v>
          </cell>
          <cell r="AL26">
            <v>8265981</v>
          </cell>
          <cell r="AM26">
            <v>110574425</v>
          </cell>
          <cell r="AN26">
            <v>121596350</v>
          </cell>
          <cell r="AO26">
            <v>400071934</v>
          </cell>
          <cell r="AP26">
            <v>1102075305</v>
          </cell>
          <cell r="AQ26">
            <v>0.36301687569344454</v>
          </cell>
          <cell r="AR26">
            <v>0.1078332900309385</v>
          </cell>
          <cell r="AS26">
            <v>18148303</v>
          </cell>
          <cell r="AT26">
            <v>1104791</v>
          </cell>
          <cell r="AU26">
            <v>1192604</v>
          </cell>
          <cell r="AV26">
            <v>190005249</v>
          </cell>
          <cell r="AW26">
            <v>670854472</v>
          </cell>
          <cell r="AX26">
            <v>493951307</v>
          </cell>
          <cell r="AY26">
            <v>1120105</v>
          </cell>
          <cell r="AZ26">
            <v>0</v>
          </cell>
          <cell r="BA26">
            <v>0</v>
          </cell>
          <cell r="BB26">
            <v>0</v>
          </cell>
          <cell r="BC26">
            <v>545703</v>
          </cell>
          <cell r="BD26">
            <v>24549</v>
          </cell>
          <cell r="BE26" t="str">
            <v>YES</v>
          </cell>
          <cell r="BI26" t="str">
            <v>Linda Erickson</v>
          </cell>
          <cell r="BJ26">
            <v>43301</v>
          </cell>
          <cell r="BK26" t="str">
            <v>405-951-2783</v>
          </cell>
          <cell r="BL26" t="str">
            <v>linda.erickson@integrisok.com</v>
          </cell>
          <cell r="BM26" t="str">
            <v>1</v>
          </cell>
          <cell r="BN26" t="str">
            <v>1</v>
          </cell>
          <cell r="BP26">
            <v>0.1699</v>
          </cell>
          <cell r="BQ26">
            <v>11310624.295784555</v>
          </cell>
          <cell r="BR26">
            <v>18121810.531725001</v>
          </cell>
          <cell r="BS26">
            <v>122142053</v>
          </cell>
          <cell r="BT26">
            <v>20751934.804699998</v>
          </cell>
          <cell r="BU26">
            <v>19277643</v>
          </cell>
          <cell r="BV26">
            <v>151574487.82750955</v>
          </cell>
          <cell r="BW26">
            <v>30906726.632209554</v>
          </cell>
          <cell r="BY26">
            <v>14882848.359999999</v>
          </cell>
          <cell r="BZ26">
            <v>16023878.272209555</v>
          </cell>
        </row>
        <row r="27">
          <cell r="B27" t="str">
            <v>100700670A</v>
          </cell>
          <cell r="C27">
            <v>36</v>
          </cell>
          <cell r="F27" t="str">
            <v>37-330</v>
          </cell>
          <cell r="G27">
            <v>42916</v>
          </cell>
          <cell r="H27">
            <v>42916</v>
          </cell>
          <cell r="I27" t="str">
            <v>Erik Paulson</v>
          </cell>
          <cell r="J27" t="str">
            <v>epaulson@jdmc.org</v>
          </cell>
          <cell r="K27" t="str">
            <v>405-307-2825</v>
          </cell>
          <cell r="L27">
            <v>11592</v>
          </cell>
          <cell r="M27">
            <v>0</v>
          </cell>
          <cell r="N27">
            <v>11592</v>
          </cell>
          <cell r="O27">
            <v>11938</v>
          </cell>
          <cell r="P27">
            <v>0.97101692075724577</v>
          </cell>
          <cell r="Q27">
            <v>0.56778352984456848</v>
          </cell>
          <cell r="R27" t="str">
            <v>Meets Min.</v>
          </cell>
          <cell r="S27">
            <v>0</v>
          </cell>
          <cell r="T27">
            <v>11577884</v>
          </cell>
          <cell r="U27">
            <v>0</v>
          </cell>
          <cell r="V27">
            <v>0</v>
          </cell>
          <cell r="W27">
            <v>11577884</v>
          </cell>
          <cell r="X27">
            <v>11933665</v>
          </cell>
          <cell r="Y27">
            <v>0.97018677832836764</v>
          </cell>
          <cell r="Z27">
            <v>0</v>
          </cell>
          <cell r="AA27">
            <v>0</v>
          </cell>
          <cell r="AB27">
            <v>0</v>
          </cell>
          <cell r="AC27">
            <v>13392489</v>
          </cell>
          <cell r="AD27">
            <v>0</v>
          </cell>
          <cell r="AE27">
            <v>0.97018677832836764</v>
          </cell>
          <cell r="AF27">
            <v>0.25</v>
          </cell>
          <cell r="AG27" t="str">
            <v>Meets Min.</v>
          </cell>
          <cell r="AH27">
            <v>13108117</v>
          </cell>
          <cell r="AI27">
            <v>0</v>
          </cell>
          <cell r="AJ27">
            <v>13658124</v>
          </cell>
          <cell r="AK27">
            <v>0</v>
          </cell>
          <cell r="AL27">
            <v>97583</v>
          </cell>
          <cell r="AM27">
            <v>0</v>
          </cell>
          <cell r="AN27">
            <v>0</v>
          </cell>
          <cell r="AO27">
            <v>13755707</v>
          </cell>
          <cell r="AP27">
            <v>14986759</v>
          </cell>
          <cell r="AQ27">
            <v>0.91785735661726464</v>
          </cell>
          <cell r="AR27">
            <v>6.5112810581660786E-3</v>
          </cell>
          <cell r="AV27">
            <v>15887318</v>
          </cell>
          <cell r="AW27">
            <v>11097610</v>
          </cell>
          <cell r="AX27">
            <v>640814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 t="str">
            <v>NO</v>
          </cell>
          <cell r="BF27" t="str">
            <v>NO</v>
          </cell>
          <cell r="BG27" t="str">
            <v>YES</v>
          </cell>
          <cell r="BH27" t="str">
            <v>YES</v>
          </cell>
          <cell r="BI27" t="str">
            <v>Erik Paulson</v>
          </cell>
          <cell r="BJ27">
            <v>43311</v>
          </cell>
          <cell r="BK27" t="str">
            <v>405-307-2825</v>
          </cell>
          <cell r="BL27" t="str">
            <v>epaulson@jdmc.org</v>
          </cell>
          <cell r="BM27" t="str">
            <v>1</v>
          </cell>
          <cell r="BN27" t="str">
            <v>1</v>
          </cell>
          <cell r="BP27">
            <v>1.7233000000000001</v>
          </cell>
          <cell r="BQ27">
            <v>6997602.399918573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6997602.399918573</v>
          </cell>
          <cell r="BW27">
            <v>6997602.399918573</v>
          </cell>
          <cell r="BY27">
            <v>0</v>
          </cell>
          <cell r="BZ27">
            <v>6997602.399918573</v>
          </cell>
        </row>
        <row r="28">
          <cell r="B28" t="str">
            <v>100699350A</v>
          </cell>
          <cell r="C28">
            <v>49</v>
          </cell>
          <cell r="F28" t="str">
            <v>370022</v>
          </cell>
          <cell r="G28" t="str">
            <v>07/01/2016 to 06/30/2017</v>
          </cell>
          <cell r="H28">
            <v>42916</v>
          </cell>
          <cell r="I28" t="str">
            <v>Novitas</v>
          </cell>
          <cell r="J28" t="str">
            <v>ReimbursementJH@novitas-solutions.com</v>
          </cell>
          <cell r="K28" t="str">
            <v>855-252-8782</v>
          </cell>
          <cell r="L28">
            <v>1481</v>
          </cell>
          <cell r="M28">
            <v>1369</v>
          </cell>
          <cell r="N28">
            <v>2850</v>
          </cell>
          <cell r="O28">
            <v>8280</v>
          </cell>
          <cell r="P28">
            <v>0.34420289855072461</v>
          </cell>
          <cell r="Q28">
            <v>0.56778352984456848</v>
          </cell>
          <cell r="R28">
            <v>0</v>
          </cell>
          <cell r="S28">
            <v>5949</v>
          </cell>
          <cell r="T28">
            <v>3892998</v>
          </cell>
          <cell r="U28">
            <v>0</v>
          </cell>
          <cell r="V28">
            <v>33570.71</v>
          </cell>
          <cell r="W28">
            <v>3926568.71</v>
          </cell>
          <cell r="X28">
            <v>45416417.75</v>
          </cell>
          <cell r="Y28">
            <v>8.6457032600286934E-2</v>
          </cell>
          <cell r="Z28">
            <v>2180662.04</v>
          </cell>
          <cell r="AB28">
            <v>2180662.04</v>
          </cell>
          <cell r="AC28">
            <v>58356737</v>
          </cell>
          <cell r="AD28">
            <v>3.736778565943466E-2</v>
          </cell>
          <cell r="AE28">
            <v>0.12382481825972159</v>
          </cell>
          <cell r="AF28">
            <v>0.25</v>
          </cell>
          <cell r="AG28">
            <v>0</v>
          </cell>
          <cell r="AH28">
            <v>6928725.4800000004</v>
          </cell>
          <cell r="AI28">
            <v>0</v>
          </cell>
          <cell r="AJ28">
            <v>19981623</v>
          </cell>
          <cell r="AK28">
            <v>3910620.2</v>
          </cell>
          <cell r="AL28">
            <v>3258802</v>
          </cell>
          <cell r="AM28">
            <v>8440933</v>
          </cell>
          <cell r="AN28">
            <v>16545023.970000001</v>
          </cell>
          <cell r="AO28">
            <v>52137002.170000002</v>
          </cell>
          <cell r="AP28">
            <v>158609058.24000001</v>
          </cell>
          <cell r="AQ28">
            <v>0.32871390038208703</v>
          </cell>
          <cell r="AR28">
            <v>9.8420325883147988E-2</v>
          </cell>
          <cell r="AS28">
            <v>3778388.68</v>
          </cell>
          <cell r="AT28">
            <v>263699.71000000002</v>
          </cell>
          <cell r="AU28">
            <v>240552.79</v>
          </cell>
          <cell r="AV28">
            <v>49413614</v>
          </cell>
          <cell r="AW28">
            <v>56792091</v>
          </cell>
          <cell r="AX28">
            <v>93765767</v>
          </cell>
          <cell r="AY28">
            <v>177454</v>
          </cell>
          <cell r="AZ28">
            <v>0</v>
          </cell>
          <cell r="BA28">
            <v>0</v>
          </cell>
          <cell r="BC28">
            <v>360423.69</v>
          </cell>
          <cell r="BD28">
            <v>36220.54</v>
          </cell>
          <cell r="BE28" t="str">
            <v>YES</v>
          </cell>
          <cell r="BI28" t="str">
            <v>Dena Daniel</v>
          </cell>
          <cell r="BJ28">
            <v>43311</v>
          </cell>
          <cell r="BK28" t="str">
            <v>580-379-5560</v>
          </cell>
          <cell r="BL28" t="str">
            <v>denadaniel@jcmh.com</v>
          </cell>
          <cell r="BM28" t="str">
            <v>1</v>
          </cell>
          <cell r="BN28" t="str">
            <v>1</v>
          </cell>
          <cell r="BP28">
            <v>0.29549999999999998</v>
          </cell>
          <cell r="BQ28">
            <v>1839000.2304163666</v>
          </cell>
          <cell r="BR28">
            <v>2321355.198845</v>
          </cell>
          <cell r="BS28">
            <v>16905447.66</v>
          </cell>
          <cell r="BT28">
            <v>4995559.7835299997</v>
          </cell>
          <cell r="BU28">
            <v>4078308.93</v>
          </cell>
          <cell r="BV28">
            <v>21065803.089261368</v>
          </cell>
          <cell r="BW28">
            <v>5077606.2827913668</v>
          </cell>
          <cell r="BY28">
            <v>3564621.22</v>
          </cell>
          <cell r="BZ28">
            <v>1512985.0627913666</v>
          </cell>
        </row>
        <row r="29">
          <cell r="B29" t="str">
            <v>100699490A</v>
          </cell>
          <cell r="C29">
            <v>140</v>
          </cell>
          <cell r="F29" t="str">
            <v>37-0018</v>
          </cell>
          <cell r="G29" t="str">
            <v>9/30/17</v>
          </cell>
          <cell r="H29">
            <v>43008</v>
          </cell>
          <cell r="I29" t="str">
            <v>Novitas Solutions, Inc. - Thomas Kruise</v>
          </cell>
          <cell r="J29" t="str">
            <v>Thomas.Kruise@novitas-solutions.com</v>
          </cell>
          <cell r="K29" t="str">
            <v>412-802-1854</v>
          </cell>
          <cell r="L29">
            <v>1966</v>
          </cell>
          <cell r="M29">
            <v>1966</v>
          </cell>
          <cell r="N29">
            <v>3932</v>
          </cell>
          <cell r="O29">
            <v>19618</v>
          </cell>
          <cell r="P29">
            <v>0.20042817820369049</v>
          </cell>
          <cell r="Q29">
            <v>0.56778352984456848</v>
          </cell>
          <cell r="R29">
            <v>0</v>
          </cell>
          <cell r="S29">
            <v>12062</v>
          </cell>
          <cell r="T29">
            <v>6357566</v>
          </cell>
          <cell r="U29">
            <v>0</v>
          </cell>
          <cell r="V29">
            <v>50677</v>
          </cell>
          <cell r="W29">
            <v>6408243</v>
          </cell>
          <cell r="X29">
            <v>106072439</v>
          </cell>
          <cell r="Y29">
            <v>6.0413836623479544E-2</v>
          </cell>
          <cell r="Z29">
            <v>4702967</v>
          </cell>
          <cell r="AA29">
            <v>16046</v>
          </cell>
          <cell r="AB29">
            <v>4686921</v>
          </cell>
          <cell r="AC29">
            <v>122205706</v>
          </cell>
          <cell r="AD29">
            <v>3.8352718161949004E-2</v>
          </cell>
          <cell r="AE29">
            <v>9.8766554785428548E-2</v>
          </cell>
          <cell r="AF29">
            <v>0.25</v>
          </cell>
          <cell r="AG29">
            <v>0</v>
          </cell>
          <cell r="AH29">
            <v>10856129</v>
          </cell>
          <cell r="AI29">
            <v>0</v>
          </cell>
          <cell r="AJ29">
            <v>38751526</v>
          </cell>
          <cell r="AK29">
            <v>2298738.6</v>
          </cell>
          <cell r="AL29">
            <v>5363723.3999999994</v>
          </cell>
          <cell r="AM29">
            <v>23866898</v>
          </cell>
          <cell r="AN29">
            <v>27566631</v>
          </cell>
          <cell r="AO29">
            <v>97847517</v>
          </cell>
          <cell r="AP29">
            <v>386462822</v>
          </cell>
          <cell r="AQ29">
            <v>0.25318739974423721</v>
          </cell>
          <cell r="AR29">
            <v>8.1584458336331253E-2</v>
          </cell>
          <cell r="AS29">
            <v>6140059</v>
          </cell>
          <cell r="AT29">
            <v>413751</v>
          </cell>
          <cell r="AU29">
            <v>1442176</v>
          </cell>
          <cell r="AV29">
            <v>97912067</v>
          </cell>
          <cell r="AW29">
            <v>119067313</v>
          </cell>
          <cell r="AX29">
            <v>263788406</v>
          </cell>
          <cell r="AY29">
            <v>197933</v>
          </cell>
          <cell r="AZ29">
            <v>0</v>
          </cell>
          <cell r="BA29">
            <v>0</v>
          </cell>
          <cell r="BB29">
            <v>0</v>
          </cell>
          <cell r="BC29">
            <v>3400117</v>
          </cell>
          <cell r="BD29">
            <v>448716</v>
          </cell>
          <cell r="BE29" t="str">
            <v>YES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Steven Stubblefield</v>
          </cell>
          <cell r="BJ29">
            <v>43312</v>
          </cell>
          <cell r="BK29" t="str">
            <v>(918) 744-3382</v>
          </cell>
          <cell r="BL29" t="str">
            <v>steven.stubblefield@ascension.org</v>
          </cell>
          <cell r="BM29" t="str">
            <v>1</v>
          </cell>
          <cell r="BN29" t="str">
            <v>1</v>
          </cell>
          <cell r="BP29">
            <v>0.28339999999999999</v>
          </cell>
          <cell r="BQ29">
            <v>3838896.6571544921</v>
          </cell>
          <cell r="BR29">
            <v>5481353.9799960004</v>
          </cell>
          <cell r="BS29">
            <v>30966748</v>
          </cell>
          <cell r="BT29">
            <v>8775976.3831999991</v>
          </cell>
          <cell r="BU29">
            <v>7002526</v>
          </cell>
          <cell r="BV29">
            <v>40286998.637150496</v>
          </cell>
          <cell r="BW29">
            <v>11093701.020350493</v>
          </cell>
          <cell r="BY29">
            <v>4031092.46</v>
          </cell>
          <cell r="BZ29">
            <v>7062608.5603504935</v>
          </cell>
        </row>
        <row r="30">
          <cell r="B30" t="str">
            <v>100699420A</v>
          </cell>
          <cell r="C30">
            <v>140</v>
          </cell>
          <cell r="F30" t="str">
            <v>370006</v>
          </cell>
          <cell r="G30" t="str">
            <v>5/31/17</v>
          </cell>
          <cell r="H30">
            <v>43100</v>
          </cell>
          <cell r="I30" t="str">
            <v>WPS</v>
          </cell>
          <cell r="L30">
            <v>2806</v>
          </cell>
          <cell r="M30">
            <v>866</v>
          </cell>
          <cell r="N30">
            <v>3672</v>
          </cell>
          <cell r="O30">
            <v>9312</v>
          </cell>
          <cell r="P30">
            <v>0.39432989690721648</v>
          </cell>
          <cell r="Q30">
            <v>0.56778352984456848</v>
          </cell>
          <cell r="R30">
            <v>0</v>
          </cell>
          <cell r="S30">
            <v>3958</v>
          </cell>
          <cell r="T30">
            <v>5582507</v>
          </cell>
          <cell r="U30">
            <v>0</v>
          </cell>
          <cell r="V30">
            <v>0</v>
          </cell>
          <cell r="W30">
            <v>5582507</v>
          </cell>
          <cell r="X30">
            <v>48684743.599999323</v>
          </cell>
          <cell r="Y30">
            <v>0.11466645579704927</v>
          </cell>
          <cell r="Z30">
            <v>519913</v>
          </cell>
          <cell r="AA30">
            <v>0</v>
          </cell>
          <cell r="AB30">
            <v>519913</v>
          </cell>
          <cell r="AC30">
            <v>95597903</v>
          </cell>
          <cell r="AD30">
            <v>5.4385397972589421E-3</v>
          </cell>
          <cell r="AE30">
            <v>0.12010499559430822</v>
          </cell>
          <cell r="AF30">
            <v>0.25</v>
          </cell>
          <cell r="AG30">
            <v>0</v>
          </cell>
          <cell r="AH30">
            <v>19298562</v>
          </cell>
          <cell r="AJ30">
            <v>46670655</v>
          </cell>
          <cell r="AK30">
            <v>2559898.9199999971</v>
          </cell>
          <cell r="AL30">
            <v>238454.59</v>
          </cell>
          <cell r="AM30">
            <v>18146101</v>
          </cell>
          <cell r="AN30">
            <v>23740022.870000001</v>
          </cell>
          <cell r="AO30">
            <v>91355132.379999995</v>
          </cell>
          <cell r="AP30">
            <v>272758633</v>
          </cell>
          <cell r="AQ30">
            <v>0.33493030587229844</v>
          </cell>
          <cell r="AR30">
            <v>7.6787503587466638E-2</v>
          </cell>
          <cell r="AS30">
            <v>2833394.04</v>
          </cell>
          <cell r="AT30">
            <v>259904.04</v>
          </cell>
          <cell r="AU30">
            <v>447526.91000000015</v>
          </cell>
          <cell r="AV30">
            <v>37979189</v>
          </cell>
          <cell r="AW30">
            <v>91815499</v>
          </cell>
          <cell r="AX30">
            <v>180943135</v>
          </cell>
          <cell r="AY30">
            <v>312862</v>
          </cell>
          <cell r="AZ30">
            <v>0</v>
          </cell>
          <cell r="BA30">
            <v>0</v>
          </cell>
          <cell r="BD30">
            <v>200.71</v>
          </cell>
          <cell r="BE30" t="str">
            <v>YES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KIM YOUNG</v>
          </cell>
          <cell r="BJ30">
            <v>43308</v>
          </cell>
          <cell r="BK30" t="str">
            <v>580-765-0465</v>
          </cell>
          <cell r="BL30" t="str">
            <v>KIMBERLY.YOUNG@MYALLIANCEHEALTHOK.COM</v>
          </cell>
          <cell r="BM30" t="str">
            <v>1</v>
          </cell>
          <cell r="BN30" t="str">
            <v>1</v>
          </cell>
          <cell r="BP30">
            <v>0.14979999999999999</v>
          </cell>
          <cell r="BQ30">
            <v>1392950.4868072988</v>
          </cell>
          <cell r="BR30">
            <v>2338881.7903939993</v>
          </cell>
          <cell r="BS30">
            <v>23740022.870000001</v>
          </cell>
          <cell r="BT30">
            <v>3556255.4259259999</v>
          </cell>
          <cell r="BU30">
            <v>3093498.79</v>
          </cell>
          <cell r="BV30">
            <v>27471855.1472013</v>
          </cell>
          <cell r="BW30">
            <v>4194588.9131272985</v>
          </cell>
          <cell r="BY30">
            <v>3971604.8099999996</v>
          </cell>
          <cell r="BZ30">
            <v>222984.10312729888</v>
          </cell>
        </row>
        <row r="31">
          <cell r="B31" t="str">
            <v>100745350B</v>
          </cell>
          <cell r="C31">
            <v>23</v>
          </cell>
          <cell r="F31" t="str">
            <v>37-0199</v>
          </cell>
          <cell r="G31" t="str">
            <v>6/30/17</v>
          </cell>
          <cell r="H31">
            <v>42916</v>
          </cell>
          <cell r="I31" t="str">
            <v>Novitas Solutions - Steve Holubowicz</v>
          </cell>
          <cell r="J31" t="str">
            <v>steve.holubowicz@novitas-solutions.com</v>
          </cell>
          <cell r="K31" t="str">
            <v>414 918-2662</v>
          </cell>
          <cell r="L31">
            <v>1349</v>
          </cell>
          <cell r="M31">
            <v>0</v>
          </cell>
          <cell r="N31">
            <v>1349</v>
          </cell>
          <cell r="O31">
            <v>6807</v>
          </cell>
          <cell r="P31">
            <v>0.19817834582047891</v>
          </cell>
          <cell r="Q31">
            <v>0.56778352984456848</v>
          </cell>
          <cell r="R31">
            <v>0</v>
          </cell>
          <cell r="S31">
            <v>14</v>
          </cell>
          <cell r="T31">
            <v>827460</v>
          </cell>
          <cell r="U31">
            <v>0</v>
          </cell>
          <cell r="V31">
            <v>0</v>
          </cell>
          <cell r="W31">
            <v>827460</v>
          </cell>
          <cell r="X31">
            <v>23947525</v>
          </cell>
          <cell r="Y31">
            <v>3.4553048801494103E-2</v>
          </cell>
          <cell r="Z31">
            <v>465359</v>
          </cell>
          <cell r="AA31">
            <v>0</v>
          </cell>
          <cell r="AB31">
            <v>465359</v>
          </cell>
          <cell r="AC31">
            <v>36907168</v>
          </cell>
          <cell r="AD31">
            <v>1.2608905673824661E-2</v>
          </cell>
          <cell r="AE31">
            <v>4.7161954475318763E-2</v>
          </cell>
          <cell r="AF31">
            <v>0.25</v>
          </cell>
          <cell r="AG31">
            <v>0</v>
          </cell>
          <cell r="AH31">
            <v>4800620</v>
          </cell>
          <cell r="AI31">
            <v>0</v>
          </cell>
          <cell r="AJ31">
            <v>6065739</v>
          </cell>
          <cell r="AK31">
            <v>836152</v>
          </cell>
          <cell r="AL31">
            <v>97895</v>
          </cell>
          <cell r="AM31">
            <v>1086008</v>
          </cell>
          <cell r="AN31">
            <v>206158</v>
          </cell>
          <cell r="AO31">
            <v>8291952</v>
          </cell>
          <cell r="AP31">
            <v>83633809</v>
          </cell>
          <cell r="AQ31">
            <v>9.9145932717234014E-2</v>
          </cell>
          <cell r="AR31">
            <v>2.4153569282011296E-2</v>
          </cell>
          <cell r="AS31">
            <v>26386</v>
          </cell>
          <cell r="AT31">
            <v>1542</v>
          </cell>
          <cell r="AU31">
            <v>398357</v>
          </cell>
          <cell r="AV31">
            <v>21027679</v>
          </cell>
          <cell r="AW31">
            <v>38134095</v>
          </cell>
          <cell r="AX31">
            <v>45153375</v>
          </cell>
          <cell r="AY31">
            <v>908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YES</v>
          </cell>
          <cell r="BI31" t="str">
            <v>Linda Erickson</v>
          </cell>
          <cell r="BJ31">
            <v>43300</v>
          </cell>
          <cell r="BK31" t="str">
            <v>405 951-2783</v>
          </cell>
          <cell r="BL31" t="str">
            <v>linda.erickson@integrisok.com</v>
          </cell>
          <cell r="BM31" t="str">
            <v>1</v>
          </cell>
          <cell r="BN31" t="str">
            <v>1</v>
          </cell>
          <cell r="BP31">
            <v>0.28520000000000001</v>
          </cell>
          <cell r="BQ31">
            <v>1438596.4725590688</v>
          </cell>
          <cell r="BR31">
            <v>-91286.34395200001</v>
          </cell>
          <cell r="BS31">
            <v>206158</v>
          </cell>
          <cell r="BT31">
            <v>58796.261600000005</v>
          </cell>
          <cell r="BU31">
            <v>27928</v>
          </cell>
          <cell r="BV31">
            <v>1553468.1286070689</v>
          </cell>
          <cell r="BW31">
            <v>1378178.390207069</v>
          </cell>
          <cell r="BY31">
            <v>0</v>
          </cell>
          <cell r="BZ31">
            <v>1378178.390207069</v>
          </cell>
        </row>
        <row r="32">
          <cell r="B32" t="str">
            <v>200740630B</v>
          </cell>
          <cell r="C32">
            <v>18</v>
          </cell>
          <cell r="F32" t="str">
            <v>37-1330</v>
          </cell>
          <cell r="G32" t="str">
            <v>12/31/2017</v>
          </cell>
          <cell r="H32">
            <v>43100</v>
          </cell>
          <cell r="I32" t="str">
            <v>Novitas - Cathy Rushing</v>
          </cell>
          <cell r="J32" t="str">
            <v>cathy.rushing@novitas-solutions.com</v>
          </cell>
          <cell r="K32" t="str">
            <v>904-363-5405</v>
          </cell>
          <cell r="L32">
            <v>33</v>
          </cell>
          <cell r="M32">
            <v>181</v>
          </cell>
          <cell r="N32">
            <v>214</v>
          </cell>
          <cell r="O32">
            <v>341</v>
          </cell>
          <cell r="P32">
            <v>0.62756598240469208</v>
          </cell>
          <cell r="Q32">
            <v>0.56778352984456848</v>
          </cell>
          <cell r="R32" t="str">
            <v>Meets Min.</v>
          </cell>
          <cell r="S32">
            <v>275</v>
          </cell>
          <cell r="T32">
            <v>1134.6099999999999</v>
          </cell>
          <cell r="U32">
            <v>0</v>
          </cell>
          <cell r="V32">
            <v>0</v>
          </cell>
          <cell r="W32">
            <v>1134.6099999999999</v>
          </cell>
          <cell r="X32">
            <v>430105.07</v>
          </cell>
          <cell r="Y32">
            <v>2.6379833188202128E-3</v>
          </cell>
          <cell r="Z32">
            <v>0</v>
          </cell>
          <cell r="AA32">
            <v>0</v>
          </cell>
          <cell r="AB32">
            <v>0</v>
          </cell>
          <cell r="AC32">
            <v>16859158.82</v>
          </cell>
          <cell r="AD32">
            <v>0</v>
          </cell>
          <cell r="AE32">
            <v>2.6379833188202128E-3</v>
          </cell>
          <cell r="AF32">
            <v>0.25</v>
          </cell>
          <cell r="AG32">
            <v>0</v>
          </cell>
          <cell r="AH32">
            <v>115428.66</v>
          </cell>
          <cell r="AI32">
            <v>0</v>
          </cell>
          <cell r="AJ32">
            <v>1941173.71</v>
          </cell>
          <cell r="AK32">
            <v>0</v>
          </cell>
          <cell r="AL32">
            <v>0</v>
          </cell>
          <cell r="AM32">
            <v>0</v>
          </cell>
          <cell r="AN32">
            <v>683884.6</v>
          </cell>
          <cell r="AO32">
            <v>2625058.31</v>
          </cell>
          <cell r="AP32">
            <v>16859158.82</v>
          </cell>
          <cell r="AQ32">
            <v>0.15570517711037257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6058856</v>
          </cell>
          <cell r="AW32">
            <v>1996086</v>
          </cell>
          <cell r="AX32">
            <v>13800113</v>
          </cell>
          <cell r="AY32" t="str">
            <v>NA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F32" t="str">
            <v>YES</v>
          </cell>
          <cell r="BI32" t="str">
            <v>Richard Reid</v>
          </cell>
          <cell r="BJ32">
            <v>43325</v>
          </cell>
          <cell r="BK32" t="str">
            <v>810-853-6167</v>
          </cell>
          <cell r="BL32" t="str">
            <v>rreid@therybargroup.com</v>
          </cell>
          <cell r="BM32" t="str">
            <v>1</v>
          </cell>
          <cell r="BN32" t="str">
            <v>1</v>
          </cell>
          <cell r="BP32">
            <v>0.57909507714405306</v>
          </cell>
          <cell r="BQ32">
            <v>745666.47043066542</v>
          </cell>
          <cell r="BR32">
            <v>0</v>
          </cell>
          <cell r="BS32">
            <v>683884.6</v>
          </cell>
          <cell r="BT32">
            <v>396034.20519462985</v>
          </cell>
          <cell r="BU32">
            <v>0</v>
          </cell>
          <cell r="BV32">
            <v>1429551.0704306653</v>
          </cell>
          <cell r="BW32">
            <v>1141700.6756252954</v>
          </cell>
          <cell r="BY32">
            <v>181104</v>
          </cell>
          <cell r="BZ32">
            <v>960596.67562529538</v>
          </cell>
        </row>
        <row r="33">
          <cell r="B33" t="str">
            <v>100774650D</v>
          </cell>
          <cell r="C33">
            <v>20</v>
          </cell>
          <cell r="F33" t="str">
            <v>37-1319</v>
          </cell>
          <cell r="G33">
            <v>42916</v>
          </cell>
          <cell r="H33">
            <v>42916</v>
          </cell>
          <cell r="I33" t="str">
            <v xml:space="preserve">Novitas </v>
          </cell>
          <cell r="L33">
            <v>91</v>
          </cell>
          <cell r="N33">
            <v>91</v>
          </cell>
          <cell r="O33">
            <v>1390</v>
          </cell>
          <cell r="P33">
            <v>6.5467625899280582E-2</v>
          </cell>
          <cell r="Q33">
            <v>0.56778352984456848</v>
          </cell>
          <cell r="R33">
            <v>0</v>
          </cell>
          <cell r="S33">
            <v>2360</v>
          </cell>
          <cell r="T33">
            <v>368923</v>
          </cell>
          <cell r="U33">
            <v>0</v>
          </cell>
          <cell r="V33">
            <v>0</v>
          </cell>
          <cell r="W33">
            <v>368923</v>
          </cell>
          <cell r="X33">
            <v>3864319</v>
          </cell>
          <cell r="Y33">
            <v>9.5469085238563373E-2</v>
          </cell>
          <cell r="Z33">
            <v>31464</v>
          </cell>
          <cell r="AA33">
            <v>0</v>
          </cell>
          <cell r="AB33">
            <v>31464</v>
          </cell>
          <cell r="AC33">
            <v>3937387</v>
          </cell>
          <cell r="AD33">
            <v>7.9910864743546924E-3</v>
          </cell>
          <cell r="AE33">
            <v>0.10346017171291806</v>
          </cell>
          <cell r="AF33">
            <v>0.25</v>
          </cell>
          <cell r="AG33">
            <v>0</v>
          </cell>
          <cell r="AH33">
            <v>224191</v>
          </cell>
          <cell r="AI33">
            <v>0</v>
          </cell>
          <cell r="AJ33">
            <v>784117</v>
          </cell>
          <cell r="AK33">
            <v>559578</v>
          </cell>
          <cell r="AL33">
            <v>75654</v>
          </cell>
          <cell r="AM33">
            <v>498009</v>
          </cell>
          <cell r="AN33">
            <v>0</v>
          </cell>
          <cell r="AO33">
            <v>1917358</v>
          </cell>
          <cell r="AP33">
            <v>10080784</v>
          </cell>
          <cell r="AQ33">
            <v>0.19019929402316327</v>
          </cell>
          <cell r="AR33">
            <v>0.11241595891748102</v>
          </cell>
          <cell r="AS33">
            <v>0</v>
          </cell>
          <cell r="AT33">
            <v>0</v>
          </cell>
          <cell r="AU33">
            <v>225676</v>
          </cell>
          <cell r="AV33">
            <v>5337334</v>
          </cell>
          <cell r="AW33">
            <v>3937387</v>
          </cell>
          <cell r="AX33">
            <v>6143397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 t="str">
            <v>NO</v>
          </cell>
          <cell r="BF33" t="str">
            <v>NO</v>
          </cell>
          <cell r="BG33" t="str">
            <v>YES</v>
          </cell>
          <cell r="BH33" t="str">
            <v>NO</v>
          </cell>
          <cell r="BI33" t="str">
            <v>Diane Downard</v>
          </cell>
          <cell r="BJ33">
            <v>43396</v>
          </cell>
          <cell r="BK33" t="str">
            <v>580-927-2327 X283</v>
          </cell>
          <cell r="BL33" t="str">
            <v>d.downard@ccghospital.com</v>
          </cell>
          <cell r="BM33" t="str">
            <v>1</v>
          </cell>
          <cell r="BP33">
            <v>0.49959999999999999</v>
          </cell>
          <cell r="BQ33">
            <v>47633.797792940517</v>
          </cell>
          <cell r="BR33">
            <v>23823.175291999993</v>
          </cell>
          <cell r="BS33">
            <v>0</v>
          </cell>
          <cell r="BT33">
            <v>0</v>
          </cell>
          <cell r="BU33">
            <v>0</v>
          </cell>
          <cell r="BV33">
            <v>71456.973084940517</v>
          </cell>
          <cell r="BW33">
            <v>71456.973084940517</v>
          </cell>
          <cell r="BY33">
            <v>54345</v>
          </cell>
          <cell r="BZ33">
            <v>17111.973084940517</v>
          </cell>
        </row>
        <row r="34">
          <cell r="B34" t="str">
            <v>100700030A</v>
          </cell>
          <cell r="C34">
            <v>67</v>
          </cell>
          <cell r="F34" t="str">
            <v>37-0178</v>
          </cell>
          <cell r="G34">
            <v>42916</v>
          </cell>
          <cell r="H34">
            <v>42916</v>
          </cell>
          <cell r="I34" t="str">
            <v>Novitas Solutions, Inc. Carrie Rudy</v>
          </cell>
          <cell r="J34" t="str">
            <v>carrie.rudy@novitas-solutions.com</v>
          </cell>
          <cell r="K34" t="str">
            <v>412-802-1718</v>
          </cell>
          <cell r="L34">
            <v>1261</v>
          </cell>
          <cell r="M34">
            <v>2823</v>
          </cell>
          <cell r="N34">
            <v>4084</v>
          </cell>
          <cell r="O34">
            <v>6367</v>
          </cell>
          <cell r="P34">
            <v>0.64143238573896655</v>
          </cell>
          <cell r="Q34">
            <v>0.56778352984456848</v>
          </cell>
          <cell r="R34" t="str">
            <v>Meets Min.</v>
          </cell>
          <cell r="S34">
            <v>4346</v>
          </cell>
          <cell r="T34">
            <v>2164709</v>
          </cell>
          <cell r="U34">
            <v>0</v>
          </cell>
          <cell r="V34">
            <v>0</v>
          </cell>
          <cell r="W34">
            <v>2164709</v>
          </cell>
          <cell r="X34">
            <v>10748637</v>
          </cell>
          <cell r="Y34">
            <v>0.20139381393194319</v>
          </cell>
          <cell r="Z34">
            <v>0</v>
          </cell>
          <cell r="AA34">
            <v>0</v>
          </cell>
          <cell r="AB34">
            <v>0</v>
          </cell>
          <cell r="AC34">
            <v>14211621</v>
          </cell>
          <cell r="AD34">
            <v>0</v>
          </cell>
          <cell r="AE34">
            <v>0.20139381393194319</v>
          </cell>
          <cell r="AF34">
            <v>0.25</v>
          </cell>
          <cell r="AG34">
            <v>0</v>
          </cell>
          <cell r="AH34">
            <v>3467277</v>
          </cell>
          <cell r="AI34">
            <v>0</v>
          </cell>
          <cell r="AJ34">
            <v>8055303</v>
          </cell>
          <cell r="AK34">
            <v>3392924</v>
          </cell>
          <cell r="AL34">
            <v>52482</v>
          </cell>
          <cell r="AM34">
            <v>1950335</v>
          </cell>
          <cell r="AN34">
            <v>5697864</v>
          </cell>
          <cell r="AO34">
            <v>19148908</v>
          </cell>
          <cell r="AP34">
            <v>26725570</v>
          </cell>
          <cell r="AQ34">
            <v>0.71650138799658902</v>
          </cell>
          <cell r="AR34">
            <v>0.20189432816587261</v>
          </cell>
          <cell r="AS34">
            <v>0</v>
          </cell>
          <cell r="AT34">
            <v>0</v>
          </cell>
          <cell r="AU34">
            <v>0</v>
          </cell>
          <cell r="AV34">
            <v>13399810</v>
          </cell>
          <cell r="AW34">
            <v>14211621</v>
          </cell>
          <cell r="AX34">
            <v>12513949</v>
          </cell>
          <cell r="AY34">
            <v>107241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 t="str">
            <v>YES</v>
          </cell>
          <cell r="BF34" t="str">
            <v>YES</v>
          </cell>
          <cell r="BG34" t="str">
            <v>NO</v>
          </cell>
          <cell r="BH34" t="str">
            <v>NO</v>
          </cell>
          <cell r="BI34" t="str">
            <v>James Maxwell</v>
          </cell>
          <cell r="BJ34">
            <v>43306</v>
          </cell>
          <cell r="BK34" t="str">
            <v>918-292-8698</v>
          </cell>
          <cell r="BL34" t="str">
            <v>jmaxwell@maxwellhc.com</v>
          </cell>
          <cell r="BM34" t="str">
            <v>1</v>
          </cell>
          <cell r="BN34" t="str">
            <v>1</v>
          </cell>
          <cell r="BP34">
            <v>0.4662</v>
          </cell>
          <cell r="BQ34">
            <v>1395685.6166614094</v>
          </cell>
          <cell r="BR34">
            <v>936523.56231000007</v>
          </cell>
          <cell r="BS34">
            <v>5697864</v>
          </cell>
          <cell r="BT34">
            <v>2656344.1968</v>
          </cell>
          <cell r="BU34">
            <v>0</v>
          </cell>
          <cell r="BV34">
            <v>8030073.1789714098</v>
          </cell>
          <cell r="BW34">
            <v>4988553.3757714089</v>
          </cell>
          <cell r="BY34">
            <v>711950.63</v>
          </cell>
          <cell r="BZ34">
            <v>4276602.745771409</v>
          </cell>
        </row>
        <row r="35">
          <cell r="B35" t="str">
            <v>100699390A</v>
          </cell>
          <cell r="C35">
            <v>349</v>
          </cell>
          <cell r="F35" t="str">
            <v>37-0013</v>
          </cell>
          <cell r="G35" t="str">
            <v>07/01/16 - 06/30/17</v>
          </cell>
          <cell r="H35">
            <v>42916</v>
          </cell>
          <cell r="I35" t="str">
            <v>Novitas Solutions  -  Melissa Travis,  Audit Manager</v>
          </cell>
          <cell r="J35" t="str">
            <v>melissa.travis@novitas-solutions.com</v>
          </cell>
          <cell r="K35" t="str">
            <v>(904) 363-5420</v>
          </cell>
          <cell r="L35">
            <v>14367</v>
          </cell>
          <cell r="M35">
            <v>5539</v>
          </cell>
          <cell r="N35">
            <v>19906</v>
          </cell>
          <cell r="O35">
            <v>83216</v>
          </cell>
          <cell r="P35">
            <v>0.23920880599884636</v>
          </cell>
          <cell r="Q35">
            <v>0.56778352984456848</v>
          </cell>
          <cell r="R35">
            <v>0</v>
          </cell>
          <cell r="S35">
            <v>28192</v>
          </cell>
          <cell r="T35">
            <v>21542574.41</v>
          </cell>
          <cell r="U35">
            <v>63077.87</v>
          </cell>
          <cell r="V35">
            <v>0</v>
          </cell>
          <cell r="W35">
            <v>21605652.280000001</v>
          </cell>
          <cell r="X35">
            <v>433631095.95999998</v>
          </cell>
          <cell r="Y35">
            <v>4.9824960620427926E-2</v>
          </cell>
          <cell r="Z35">
            <v>26059233.030000001</v>
          </cell>
          <cell r="AB35">
            <v>26059233.030000001</v>
          </cell>
          <cell r="AC35">
            <v>688045260</v>
          </cell>
          <cell r="AD35">
            <v>3.7874300638303944E-2</v>
          </cell>
          <cell r="AE35">
            <v>8.769926125873187E-2</v>
          </cell>
          <cell r="AF35">
            <v>0.25</v>
          </cell>
          <cell r="AG35">
            <v>0</v>
          </cell>
          <cell r="AH35">
            <v>89393598.329999998</v>
          </cell>
          <cell r="AI35">
            <v>1053824.48</v>
          </cell>
          <cell r="AJ35">
            <v>138417694.40000001</v>
          </cell>
          <cell r="AK35">
            <v>67554389</v>
          </cell>
          <cell r="AL35">
            <v>5254027</v>
          </cell>
          <cell r="AM35">
            <v>64198214.350000001</v>
          </cell>
          <cell r="AN35">
            <v>85307761.510000005</v>
          </cell>
          <cell r="AO35">
            <v>360732086.25999999</v>
          </cell>
          <cell r="AP35">
            <v>1715443715</v>
          </cell>
          <cell r="AQ35">
            <v>0.21028500271138303</v>
          </cell>
          <cell r="AR35">
            <v>7.9866584459753018E-2</v>
          </cell>
          <cell r="AS35">
            <v>15473644.57</v>
          </cell>
          <cell r="AT35">
            <v>929479.76</v>
          </cell>
          <cell r="AU35">
            <v>1885666</v>
          </cell>
          <cell r="AV35">
            <v>368319688</v>
          </cell>
          <cell r="AW35">
            <v>688045260</v>
          </cell>
          <cell r="AX35">
            <v>1027398455</v>
          </cell>
          <cell r="AY35">
            <v>1232911</v>
          </cell>
          <cell r="BC35">
            <v>1107002.76</v>
          </cell>
          <cell r="BD35">
            <v>122116.2</v>
          </cell>
          <cell r="BE35" t="str">
            <v>YES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Randa Ogletree</v>
          </cell>
          <cell r="BJ35">
            <v>43307</v>
          </cell>
          <cell r="BK35" t="str">
            <v>(405) 936-5668</v>
          </cell>
          <cell r="BL35" t="str">
            <v>randa.ogletree@mercy.net</v>
          </cell>
          <cell r="BM35" t="str">
            <v>1</v>
          </cell>
          <cell r="BN35" t="str">
            <v>1</v>
          </cell>
          <cell r="BP35">
            <v>0.22070000000000001</v>
          </cell>
          <cell r="BQ35">
            <v>9023460.6909510884</v>
          </cell>
          <cell r="BR35">
            <v>12651366.304256352</v>
          </cell>
          <cell r="BS35">
            <v>86414764.270000011</v>
          </cell>
          <cell r="BT35">
            <v>19071738.474389002</v>
          </cell>
          <cell r="BU35">
            <v>16525240.529999999</v>
          </cell>
          <cell r="BV35">
            <v>108089591.26520745</v>
          </cell>
          <cell r="BW35">
            <v>24221324.939596444</v>
          </cell>
          <cell r="BY35">
            <v>17734282.190000001</v>
          </cell>
          <cell r="BZ35">
            <v>6487042.749596443</v>
          </cell>
        </row>
        <row r="36">
          <cell r="B36" t="str">
            <v>100699960A</v>
          </cell>
          <cell r="C36">
            <v>25</v>
          </cell>
          <cell r="F36" t="str">
            <v>37-1306</v>
          </cell>
          <cell r="G36" t="str">
            <v>07/01/16 - 06/30/17</v>
          </cell>
          <cell r="H36">
            <v>42916</v>
          </cell>
          <cell r="I36" t="str">
            <v>Novitas Solutions  -  Melissa Travis,  Audit Manager</v>
          </cell>
          <cell r="J36" t="str">
            <v>melissa.travis@novitas-solutions.com</v>
          </cell>
          <cell r="K36" t="str">
            <v>(904) 363-5420</v>
          </cell>
          <cell r="L36">
            <v>5</v>
          </cell>
          <cell r="M36">
            <v>109</v>
          </cell>
          <cell r="N36">
            <v>114</v>
          </cell>
          <cell r="O36">
            <v>535</v>
          </cell>
          <cell r="P36">
            <v>0.21308411214953271</v>
          </cell>
          <cell r="Q36">
            <v>0.56778352984456848</v>
          </cell>
          <cell r="R36">
            <v>0</v>
          </cell>
          <cell r="S36">
            <v>359</v>
          </cell>
          <cell r="T36">
            <v>378742.54</v>
          </cell>
          <cell r="U36">
            <v>0</v>
          </cell>
          <cell r="V36">
            <v>0</v>
          </cell>
          <cell r="W36">
            <v>378742.54</v>
          </cell>
          <cell r="X36">
            <v>9725633</v>
          </cell>
          <cell r="Y36">
            <v>3.8942713548825045E-2</v>
          </cell>
          <cell r="Z36">
            <v>45051.79</v>
          </cell>
          <cell r="AB36">
            <v>45051.79</v>
          </cell>
          <cell r="AC36">
            <v>5239100</v>
          </cell>
          <cell r="AD36">
            <v>8.599146800022904E-3</v>
          </cell>
          <cell r="AE36">
            <v>4.7541860348847949E-2</v>
          </cell>
          <cell r="AF36">
            <v>0.25</v>
          </cell>
          <cell r="AG36">
            <v>0</v>
          </cell>
          <cell r="AH36">
            <v>33486.980000000003</v>
          </cell>
          <cell r="AI36">
            <v>0</v>
          </cell>
          <cell r="AJ36">
            <v>1466913.6</v>
          </cell>
          <cell r="AK36">
            <v>1297668</v>
          </cell>
          <cell r="AL36">
            <v>178531</v>
          </cell>
          <cell r="AM36">
            <v>2434387</v>
          </cell>
          <cell r="AN36">
            <v>1989396.5699999998</v>
          </cell>
          <cell r="AO36">
            <v>7366896.1699999999</v>
          </cell>
          <cell r="AP36">
            <v>17357242</v>
          </cell>
          <cell r="AQ36">
            <v>0.42442780771276911</v>
          </cell>
          <cell r="AR36">
            <v>0.22529996413024603</v>
          </cell>
          <cell r="AS36">
            <v>1487868.31</v>
          </cell>
          <cell r="AT36">
            <v>60917.25</v>
          </cell>
          <cell r="AU36">
            <v>44668</v>
          </cell>
          <cell r="AV36">
            <v>16377651</v>
          </cell>
          <cell r="AW36">
            <v>5239100</v>
          </cell>
          <cell r="AX36">
            <v>12118142</v>
          </cell>
          <cell r="AY36">
            <v>0</v>
          </cell>
          <cell r="BC36">
            <v>1509</v>
          </cell>
          <cell r="BD36">
            <v>0</v>
          </cell>
          <cell r="BE36" t="str">
            <v>NO</v>
          </cell>
          <cell r="BF36" t="str">
            <v>YES</v>
          </cell>
          <cell r="BG36" t="str">
            <v>NO</v>
          </cell>
          <cell r="BH36" t="str">
            <v>NO</v>
          </cell>
          <cell r="BI36" t="str">
            <v>Randa Ogletree</v>
          </cell>
          <cell r="BJ36">
            <v>43308</v>
          </cell>
          <cell r="BK36" t="str">
            <v>(405) 936-5668</v>
          </cell>
          <cell r="BL36" t="str">
            <v>randa.ogletree@mercy.net</v>
          </cell>
          <cell r="BM36" t="str">
            <v>1</v>
          </cell>
          <cell r="BN36" t="str">
            <v>1</v>
          </cell>
          <cell r="BP36">
            <v>0.69720000000000004</v>
          </cell>
          <cell r="BQ36">
            <v>740962.21882854751</v>
          </cell>
          <cell r="BR36">
            <v>1702164.2148920002</v>
          </cell>
          <cell r="BS36">
            <v>1990905.5699999998</v>
          </cell>
          <cell r="BT36">
            <v>1388059.3634039999</v>
          </cell>
          <cell r="BU36">
            <v>1548785.56</v>
          </cell>
          <cell r="BV36">
            <v>4434032.003720548</v>
          </cell>
          <cell r="BW36">
            <v>2282400.2371245478</v>
          </cell>
          <cell r="BY36">
            <v>831178</v>
          </cell>
          <cell r="BZ36">
            <v>1451222.2371245478</v>
          </cell>
        </row>
        <row r="37">
          <cell r="B37" t="str">
            <v>200509290A</v>
          </cell>
          <cell r="C37">
            <v>156</v>
          </cell>
          <cell r="F37" t="str">
            <v>37-0020</v>
          </cell>
          <cell r="G37" t="str">
            <v>07/01/16 - 06/30/17</v>
          </cell>
          <cell r="H37">
            <v>42916</v>
          </cell>
          <cell r="I37" t="str">
            <v>Novitas Solutions  -  Melissa Travis,  Audit Manager</v>
          </cell>
          <cell r="J37" t="str">
            <v>melissa.travis@novitas-solutions.com</v>
          </cell>
          <cell r="K37" t="str">
            <v>(904) 363-5420</v>
          </cell>
          <cell r="L37">
            <v>5355</v>
          </cell>
          <cell r="M37">
            <v>4828</v>
          </cell>
          <cell r="N37">
            <v>10183</v>
          </cell>
          <cell r="O37">
            <v>18345</v>
          </cell>
          <cell r="P37">
            <v>0.5550831289179613</v>
          </cell>
          <cell r="Q37">
            <v>0.56778352984456848</v>
          </cell>
          <cell r="R37">
            <v>0</v>
          </cell>
          <cell r="S37">
            <v>9483</v>
          </cell>
          <cell r="T37">
            <v>8111228.4299999997</v>
          </cell>
          <cell r="U37">
            <v>1486.72</v>
          </cell>
          <cell r="V37">
            <v>0</v>
          </cell>
          <cell r="W37">
            <v>8112715.1499999994</v>
          </cell>
          <cell r="X37">
            <v>76215781</v>
          </cell>
          <cell r="Y37">
            <v>0.10644403355257882</v>
          </cell>
          <cell r="Z37">
            <v>3958833.25</v>
          </cell>
          <cell r="AB37">
            <v>3958833.25</v>
          </cell>
          <cell r="AC37">
            <v>90229190</v>
          </cell>
          <cell r="AD37">
            <v>4.3875305208879743E-2</v>
          </cell>
          <cell r="AE37">
            <v>0.15031933876145856</v>
          </cell>
          <cell r="AF37">
            <v>0.25</v>
          </cell>
          <cell r="AG37">
            <v>0</v>
          </cell>
          <cell r="AH37">
            <v>16169901.880000001</v>
          </cell>
          <cell r="AI37">
            <v>13362.28</v>
          </cell>
          <cell r="AJ37">
            <v>39805456.729999997</v>
          </cell>
          <cell r="AK37">
            <v>12375417</v>
          </cell>
          <cell r="AL37">
            <v>1387860</v>
          </cell>
          <cell r="AM37">
            <v>17799074.219999999</v>
          </cell>
          <cell r="AN37">
            <v>36446846.359999999</v>
          </cell>
          <cell r="AO37">
            <v>107814654.30999999</v>
          </cell>
          <cell r="AP37">
            <v>291025037</v>
          </cell>
          <cell r="AQ37">
            <v>0.37046521983605141</v>
          </cell>
          <cell r="AR37">
            <v>0.10845235703895813</v>
          </cell>
          <cell r="AS37">
            <v>9216259.9299999997</v>
          </cell>
          <cell r="AT37">
            <v>551071.39</v>
          </cell>
          <cell r="AU37">
            <v>331883.26</v>
          </cell>
          <cell r="AV37">
            <v>80893212</v>
          </cell>
          <cell r="AW37">
            <v>90229190</v>
          </cell>
          <cell r="AX37">
            <v>193765272</v>
          </cell>
          <cell r="AY37">
            <v>371170</v>
          </cell>
          <cell r="BC37">
            <v>138771.38</v>
          </cell>
          <cell r="BD37">
            <v>150.24</v>
          </cell>
          <cell r="BE37" t="str">
            <v>YES</v>
          </cell>
          <cell r="BF37" t="str">
            <v>YES</v>
          </cell>
          <cell r="BG37" t="str">
            <v>NO</v>
          </cell>
          <cell r="BH37" t="str">
            <v>NO</v>
          </cell>
          <cell r="BI37" t="str">
            <v>Randa Ogletree</v>
          </cell>
          <cell r="BJ37">
            <v>43307</v>
          </cell>
          <cell r="BK37" t="str">
            <v>(405) 936-5668</v>
          </cell>
          <cell r="BL37" t="str">
            <v>randa.ogletree@mercy.net</v>
          </cell>
          <cell r="BM37" t="str">
            <v>1</v>
          </cell>
          <cell r="BN37" t="str">
            <v>1</v>
          </cell>
          <cell r="BP37">
            <v>0.33829999999999999</v>
          </cell>
          <cell r="BQ37">
            <v>4970540.2074249182</v>
          </cell>
          <cell r="BR37">
            <v>5860229.8550847806</v>
          </cell>
          <cell r="BS37">
            <v>36585617.740000002</v>
          </cell>
          <cell r="BT37">
            <v>12376914.481442001</v>
          </cell>
          <cell r="BU37">
            <v>9767481.5600000005</v>
          </cell>
          <cell r="BV37">
            <v>47416387.802509703</v>
          </cell>
          <cell r="BW37">
            <v>13440202.983951697</v>
          </cell>
          <cell r="BY37">
            <v>5541126.3500000006</v>
          </cell>
          <cell r="BZ37">
            <v>7899076.6339516966</v>
          </cell>
        </row>
        <row r="38">
          <cell r="B38" t="str">
            <v>100262320C</v>
          </cell>
          <cell r="C38">
            <v>190</v>
          </cell>
          <cell r="F38" t="str">
            <v>37-0047</v>
          </cell>
          <cell r="G38" t="str">
            <v>07/01/16 - 06/30/17</v>
          </cell>
          <cell r="H38">
            <v>42916</v>
          </cell>
          <cell r="I38" t="str">
            <v>Novitas Solutions  -  Melissa Travis,  Audit Manager</v>
          </cell>
          <cell r="J38" t="str">
            <v>melissa.travis@novitas-solutions.com</v>
          </cell>
          <cell r="K38" t="str">
            <v>(904) 363-5420</v>
          </cell>
          <cell r="L38">
            <v>4118</v>
          </cell>
          <cell r="M38">
            <v>5492</v>
          </cell>
          <cell r="N38">
            <v>9610</v>
          </cell>
          <cell r="O38">
            <v>29508</v>
          </cell>
          <cell r="P38">
            <v>0.32567439338484477</v>
          </cell>
          <cell r="Q38">
            <v>0.56778352984456848</v>
          </cell>
          <cell r="R38">
            <v>0</v>
          </cell>
          <cell r="S38">
            <v>17995</v>
          </cell>
          <cell r="T38">
            <v>11573894</v>
          </cell>
          <cell r="U38">
            <v>21017.7</v>
          </cell>
          <cell r="V38">
            <v>0</v>
          </cell>
          <cell r="W38">
            <v>11594911.699999999</v>
          </cell>
          <cell r="X38">
            <v>124544006</v>
          </cell>
          <cell r="Y38">
            <v>9.3098913969412542E-2</v>
          </cell>
          <cell r="Z38">
            <v>9553867.7899999991</v>
          </cell>
          <cell r="AB38">
            <v>9553867.7899999991</v>
          </cell>
          <cell r="AC38">
            <v>189968805</v>
          </cell>
          <cell r="AD38">
            <v>5.0291771799059318E-2</v>
          </cell>
          <cell r="AE38">
            <v>0.14339068576847186</v>
          </cell>
          <cell r="AF38">
            <v>0.25</v>
          </cell>
          <cell r="AG38">
            <v>0</v>
          </cell>
          <cell r="AH38">
            <v>26119115.52</v>
          </cell>
          <cell r="AI38">
            <v>412262.09</v>
          </cell>
          <cell r="AJ38">
            <v>60712271.590000004</v>
          </cell>
          <cell r="AK38">
            <v>32063622</v>
          </cell>
          <cell r="AL38">
            <v>1810450</v>
          </cell>
          <cell r="AM38">
            <v>36741420.729999997</v>
          </cell>
          <cell r="AN38">
            <v>62702962.579999998</v>
          </cell>
          <cell r="AO38">
            <v>194030726.89999998</v>
          </cell>
          <cell r="AP38">
            <v>481632662</v>
          </cell>
          <cell r="AQ38">
            <v>0.40286040006979423</v>
          </cell>
          <cell r="AR38">
            <v>0.14661691015049969</v>
          </cell>
          <cell r="AS38">
            <v>14505815.26</v>
          </cell>
          <cell r="AT38">
            <v>843592.12</v>
          </cell>
          <cell r="AU38">
            <v>535040.74</v>
          </cell>
          <cell r="AV38">
            <v>114789588</v>
          </cell>
          <cell r="AW38">
            <v>189968805</v>
          </cell>
          <cell r="AX38">
            <v>291663857</v>
          </cell>
          <cell r="AY38">
            <v>634549</v>
          </cell>
          <cell r="BC38">
            <v>151174.60999999999</v>
          </cell>
          <cell r="BD38">
            <v>2549.83</v>
          </cell>
          <cell r="BE38" t="str">
            <v>YES</v>
          </cell>
          <cell r="BF38" t="str">
            <v>YES</v>
          </cell>
          <cell r="BG38" t="str">
            <v>NO</v>
          </cell>
          <cell r="BH38" t="str">
            <v>NO</v>
          </cell>
          <cell r="BI38" t="str">
            <v>Randa Ogletree</v>
          </cell>
          <cell r="BJ38">
            <v>43307</v>
          </cell>
          <cell r="BK38" t="str">
            <v>(405) 936-5668</v>
          </cell>
          <cell r="BL38" t="str">
            <v>randa.ogletree@mercy.net</v>
          </cell>
          <cell r="BM38" t="str">
            <v>1</v>
          </cell>
          <cell r="BN38" t="str">
            <v>1</v>
          </cell>
          <cell r="BP38">
            <v>0.2681</v>
          </cell>
          <cell r="BQ38">
            <v>4441987.7671032548</v>
          </cell>
          <cell r="BR38">
            <v>9594794.1824443899</v>
          </cell>
          <cell r="BS38">
            <v>62854137.189999998</v>
          </cell>
          <cell r="BT38">
            <v>16851194.180638999</v>
          </cell>
          <cell r="BU38">
            <v>15351957.209999999</v>
          </cell>
          <cell r="BV38">
            <v>76890919.139547646</v>
          </cell>
          <cell r="BW38">
            <v>15536018.920186644</v>
          </cell>
          <cell r="BY38">
            <v>8709850.4100000001</v>
          </cell>
          <cell r="BZ38">
            <v>6826168.5101866443</v>
          </cell>
        </row>
        <row r="39">
          <cell r="B39" t="str">
            <v>200226190A</v>
          </cell>
          <cell r="C39">
            <v>22</v>
          </cell>
          <cell r="F39" t="str">
            <v>37-1310</v>
          </cell>
          <cell r="G39" t="str">
            <v>07/01/16 - 06/30/17</v>
          </cell>
          <cell r="H39">
            <v>42916</v>
          </cell>
          <cell r="I39" t="str">
            <v>Novitas Solutions  -  Melissa Travis,  Audit Manager</v>
          </cell>
          <cell r="J39" t="str">
            <v>melissa.travis@novitas-solutions.com</v>
          </cell>
          <cell r="K39" t="str">
            <v>(904) 363-5420</v>
          </cell>
          <cell r="L39">
            <v>16</v>
          </cell>
          <cell r="M39">
            <v>418</v>
          </cell>
          <cell r="N39">
            <v>434</v>
          </cell>
          <cell r="O39">
            <v>1781</v>
          </cell>
          <cell r="P39">
            <v>0.24368332397529477</v>
          </cell>
          <cell r="Q39">
            <v>0.56778352984456848</v>
          </cell>
          <cell r="R39">
            <v>0</v>
          </cell>
          <cell r="S39">
            <v>1586</v>
          </cell>
          <cell r="T39">
            <v>391675</v>
          </cell>
          <cell r="U39">
            <v>0</v>
          </cell>
          <cell r="V39">
            <v>0</v>
          </cell>
          <cell r="W39">
            <v>391675</v>
          </cell>
          <cell r="X39">
            <v>4374132</v>
          </cell>
          <cell r="Y39">
            <v>8.9543479712089161E-2</v>
          </cell>
          <cell r="Z39">
            <v>107857.54000000001</v>
          </cell>
          <cell r="AB39">
            <v>107857.54000000001</v>
          </cell>
          <cell r="AC39">
            <v>2866173</v>
          </cell>
          <cell r="AD39">
            <v>3.7631203699148658E-2</v>
          </cell>
          <cell r="AE39">
            <v>0.12717468341123783</v>
          </cell>
          <cell r="AF39">
            <v>0.25</v>
          </cell>
          <cell r="AG39">
            <v>0</v>
          </cell>
          <cell r="AH39">
            <v>60413.2</v>
          </cell>
          <cell r="AI39">
            <v>0</v>
          </cell>
          <cell r="AJ39">
            <v>1613148.58</v>
          </cell>
          <cell r="AK39">
            <v>628436</v>
          </cell>
          <cell r="AL39">
            <v>265388</v>
          </cell>
          <cell r="AM39">
            <v>1630660.2</v>
          </cell>
          <cell r="AN39">
            <v>1270858.22</v>
          </cell>
          <cell r="AO39">
            <v>5408491</v>
          </cell>
          <cell r="AP39">
            <v>10217820</v>
          </cell>
          <cell r="AQ39">
            <v>0.52931946344719327</v>
          </cell>
          <cell r="AR39">
            <v>0.24706681072870731</v>
          </cell>
          <cell r="AS39">
            <v>701245.45000000007</v>
          </cell>
          <cell r="AT39">
            <v>41065.18</v>
          </cell>
          <cell r="AU39">
            <v>19097.11</v>
          </cell>
          <cell r="AV39">
            <v>6117785</v>
          </cell>
          <cell r="AW39">
            <v>2866173</v>
          </cell>
          <cell r="AX39">
            <v>7351647</v>
          </cell>
          <cell r="BC39">
            <v>12398.87</v>
          </cell>
          <cell r="BD39">
            <v>383.64</v>
          </cell>
          <cell r="BE39" t="str">
            <v>NO</v>
          </cell>
          <cell r="BF39" t="str">
            <v>YES</v>
          </cell>
          <cell r="BG39" t="str">
            <v>NO</v>
          </cell>
          <cell r="BH39" t="str">
            <v>NO</v>
          </cell>
          <cell r="BI39" t="str">
            <v>Randa Ogletree</v>
          </cell>
          <cell r="BJ39">
            <v>43307</v>
          </cell>
          <cell r="BK39" t="str">
            <v>(405) 936-5668</v>
          </cell>
          <cell r="BL39" t="str">
            <v>randa.ogletree@mercy.net</v>
          </cell>
          <cell r="BM39" t="str">
            <v>1</v>
          </cell>
          <cell r="BN39" t="str">
            <v>1</v>
          </cell>
          <cell r="BP39">
            <v>0.5716</v>
          </cell>
          <cell r="BQ39">
            <v>570501.0932137518</v>
          </cell>
          <cell r="BR39">
            <v>940377.90812959999</v>
          </cell>
          <cell r="BS39">
            <v>1283257.0900000001</v>
          </cell>
          <cell r="BT39">
            <v>733509.75264399999</v>
          </cell>
          <cell r="BU39">
            <v>742694.27000000014</v>
          </cell>
          <cell r="BV39">
            <v>2794136.0913433516</v>
          </cell>
          <cell r="BW39">
            <v>1501694.4839873519</v>
          </cell>
          <cell r="BY39">
            <v>419636.5</v>
          </cell>
          <cell r="BZ39">
            <v>1082057.9839873519</v>
          </cell>
        </row>
        <row r="40">
          <cell r="B40" t="str">
            <v>200521810B</v>
          </cell>
          <cell r="C40">
            <v>25</v>
          </cell>
          <cell r="F40" t="str">
            <v>37-0020</v>
          </cell>
          <cell r="G40" t="str">
            <v>07/01/16 - 06/30/17</v>
          </cell>
          <cell r="H40">
            <v>42916</v>
          </cell>
          <cell r="I40" t="str">
            <v>Novitas Solutions  -  Melissa Travis,  Audit Manager</v>
          </cell>
          <cell r="J40" t="str">
            <v>melissa.travis@novitas-solutions.com</v>
          </cell>
          <cell r="K40" t="str">
            <v>(904) 363-5420</v>
          </cell>
          <cell r="L40">
            <v>20</v>
          </cell>
          <cell r="M40">
            <v>238</v>
          </cell>
          <cell r="N40">
            <v>258</v>
          </cell>
          <cell r="O40">
            <v>1587</v>
          </cell>
          <cell r="P40">
            <v>0.16257088846880907</v>
          </cell>
          <cell r="Q40">
            <v>0.56778352984456848</v>
          </cell>
          <cell r="R40">
            <v>0</v>
          </cell>
          <cell r="S40">
            <v>1225</v>
          </cell>
          <cell r="T40">
            <v>578702.68999999994</v>
          </cell>
          <cell r="U40">
            <v>395.95</v>
          </cell>
          <cell r="V40">
            <v>0</v>
          </cell>
          <cell r="W40">
            <v>579098.6399999999</v>
          </cell>
          <cell r="X40">
            <v>10737161</v>
          </cell>
          <cell r="Y40">
            <v>5.3934055752726431E-2</v>
          </cell>
          <cell r="Z40">
            <v>238080.86</v>
          </cell>
          <cell r="AB40">
            <v>238080.86</v>
          </cell>
          <cell r="AC40">
            <v>5436734</v>
          </cell>
          <cell r="AD40">
            <v>4.3791154763135366E-2</v>
          </cell>
          <cell r="AE40">
            <v>9.7725210515861805E-2</v>
          </cell>
          <cell r="AF40">
            <v>0.25</v>
          </cell>
          <cell r="AG40">
            <v>0</v>
          </cell>
          <cell r="AH40">
            <v>157381.54999999999</v>
          </cell>
          <cell r="AI40">
            <v>1523</v>
          </cell>
          <cell r="AJ40">
            <v>2509384.8199999998</v>
          </cell>
          <cell r="AK40">
            <v>771033</v>
          </cell>
          <cell r="AL40">
            <v>648411</v>
          </cell>
          <cell r="AM40">
            <v>933079</v>
          </cell>
          <cell r="AN40">
            <v>2608181.64</v>
          </cell>
          <cell r="AO40">
            <v>7470089.4600000009</v>
          </cell>
          <cell r="AP40">
            <v>25212723</v>
          </cell>
          <cell r="AQ40">
            <v>0.29628253402062127</v>
          </cell>
          <cell r="AR40">
            <v>9.3306978385476247E-2</v>
          </cell>
          <cell r="AS40">
            <v>965914.09000000008</v>
          </cell>
          <cell r="AT40">
            <v>89842.78</v>
          </cell>
          <cell r="AU40">
            <v>11395</v>
          </cell>
          <cell r="AV40">
            <v>11902593</v>
          </cell>
          <cell r="AW40">
            <v>5436734</v>
          </cell>
          <cell r="AX40">
            <v>20166289</v>
          </cell>
          <cell r="AY40">
            <v>0</v>
          </cell>
          <cell r="BC40">
            <v>13792.89</v>
          </cell>
          <cell r="BD40">
            <v>0</v>
          </cell>
          <cell r="BE40" t="str">
            <v>NO</v>
          </cell>
          <cell r="BF40" t="str">
            <v>YES</v>
          </cell>
          <cell r="BG40" t="str">
            <v>NO</v>
          </cell>
          <cell r="BH40" t="str">
            <v>NO</v>
          </cell>
          <cell r="BI40" t="str">
            <v>Randa Ogletree</v>
          </cell>
          <cell r="BJ40">
            <v>43307</v>
          </cell>
          <cell r="BK40" t="str">
            <v>(405) 936-5668</v>
          </cell>
          <cell r="BL40" t="str">
            <v>randa.ogletree@mercy.net</v>
          </cell>
          <cell r="BM40" t="str">
            <v>1</v>
          </cell>
          <cell r="BN40" t="str">
            <v>1</v>
          </cell>
          <cell r="BP40">
            <v>0.52070000000000005</v>
          </cell>
          <cell r="BQ40">
            <v>577563.48945781309</v>
          </cell>
          <cell r="BR40">
            <v>488693.01235900004</v>
          </cell>
          <cell r="BS40">
            <v>2621974.5300000003</v>
          </cell>
          <cell r="BT40">
            <v>1365262.1377710004</v>
          </cell>
          <cell r="BU40">
            <v>1055756.8700000001</v>
          </cell>
          <cell r="BV40">
            <v>3688231.0318168132</v>
          </cell>
          <cell r="BW40">
            <v>1375761.7695878134</v>
          </cell>
          <cell r="BY40">
            <v>491049.5</v>
          </cell>
          <cell r="BZ40">
            <v>884712.26958781341</v>
          </cell>
        </row>
        <row r="41">
          <cell r="B41" t="str">
            <v>200425410C</v>
          </cell>
          <cell r="C41">
            <v>25</v>
          </cell>
          <cell r="F41" t="str">
            <v>37-1317</v>
          </cell>
          <cell r="G41" t="str">
            <v>07/01/16 - 06/30/17</v>
          </cell>
          <cell r="H41">
            <v>42916</v>
          </cell>
          <cell r="I41" t="str">
            <v>Novitas Solutions  -  Melissa Travis,  Audit Manager</v>
          </cell>
          <cell r="J41" t="str">
            <v>melissa.travis@novitas-solutions.com</v>
          </cell>
          <cell r="K41" t="str">
            <v>(904) 363-5420</v>
          </cell>
          <cell r="L41">
            <v>207</v>
          </cell>
          <cell r="M41">
            <v>915</v>
          </cell>
          <cell r="N41">
            <v>1122</v>
          </cell>
          <cell r="O41">
            <v>3368</v>
          </cell>
          <cell r="P41">
            <v>0.3331353919239905</v>
          </cell>
          <cell r="Q41">
            <v>0.56778352984456848</v>
          </cell>
          <cell r="R41">
            <v>0</v>
          </cell>
          <cell r="S41">
            <v>2216</v>
          </cell>
          <cell r="T41">
            <v>1600185.1600000001</v>
          </cell>
          <cell r="U41">
            <v>1276.73</v>
          </cell>
          <cell r="V41">
            <v>0</v>
          </cell>
          <cell r="W41">
            <v>1601461.8900000001</v>
          </cell>
          <cell r="X41">
            <v>14737745</v>
          </cell>
          <cell r="Y41">
            <v>0.10866397064137018</v>
          </cell>
          <cell r="Z41">
            <v>808612.58</v>
          </cell>
          <cell r="AB41">
            <v>808612.58</v>
          </cell>
          <cell r="AC41">
            <v>9658335.4800000004</v>
          </cell>
          <cell r="AD41">
            <v>8.3721732556757272E-2</v>
          </cell>
          <cell r="AE41">
            <v>0.19238570319812745</v>
          </cell>
          <cell r="AF41">
            <v>0.25</v>
          </cell>
          <cell r="AG41">
            <v>0</v>
          </cell>
          <cell r="AH41">
            <v>1070144.18</v>
          </cell>
          <cell r="AI41">
            <v>7668.66</v>
          </cell>
          <cell r="AJ41">
            <v>5540852.1500000004</v>
          </cell>
          <cell r="AK41">
            <v>2028820</v>
          </cell>
          <cell r="AL41">
            <v>802818</v>
          </cell>
          <cell r="AM41">
            <v>4703037.97</v>
          </cell>
          <cell r="AN41">
            <v>6416954.7400000002</v>
          </cell>
          <cell r="AO41">
            <v>19492482.859999999</v>
          </cell>
          <cell r="AP41">
            <v>35154467.479999997</v>
          </cell>
          <cell r="AQ41">
            <v>0.55448095952782162</v>
          </cell>
          <cell r="AR41">
            <v>0.21433053919211295</v>
          </cell>
          <cell r="AS41">
            <v>2320666.04</v>
          </cell>
          <cell r="AT41">
            <v>373342.33</v>
          </cell>
          <cell r="AU41">
            <v>104197.57</v>
          </cell>
          <cell r="AV41">
            <v>18145648</v>
          </cell>
          <cell r="AW41">
            <v>13691841</v>
          </cell>
          <cell r="AX41">
            <v>26717021</v>
          </cell>
          <cell r="AY41">
            <v>0</v>
          </cell>
          <cell r="BC41">
            <v>162836.64000000001</v>
          </cell>
          <cell r="BD41">
            <v>217.39</v>
          </cell>
          <cell r="BE41" t="str">
            <v>NO</v>
          </cell>
          <cell r="BF41" t="str">
            <v>YES</v>
          </cell>
          <cell r="BG41" t="str">
            <v>NO</v>
          </cell>
          <cell r="BH41" t="str">
            <v>NO</v>
          </cell>
          <cell r="BI41" t="str">
            <v>Randa Ogletree</v>
          </cell>
          <cell r="BJ41">
            <v>43307</v>
          </cell>
          <cell r="BK41" t="str">
            <v>(405) 936-5668</v>
          </cell>
          <cell r="BL41" t="str">
            <v>randa.ogletree@mercy.net</v>
          </cell>
          <cell r="BM41" t="str">
            <v>1</v>
          </cell>
          <cell r="BN41" t="str">
            <v>1</v>
          </cell>
          <cell r="BP41">
            <v>0.40560000000000002</v>
          </cell>
          <cell r="BQ41">
            <v>762356.12475382211</v>
          </cell>
          <cell r="BR41">
            <v>1857455.2695509598</v>
          </cell>
          <cell r="BS41">
            <v>6579791.3799999999</v>
          </cell>
          <cell r="BT41">
            <v>2668763.3837279999</v>
          </cell>
          <cell r="BU41">
            <v>2694225.7600000002</v>
          </cell>
          <cell r="BV41">
            <v>9199602.7743047811</v>
          </cell>
          <cell r="BW41">
            <v>2594349.0180327813</v>
          </cell>
          <cell r="BY41">
            <v>989505.5</v>
          </cell>
          <cell r="BZ41">
            <v>1604843.5180327813</v>
          </cell>
        </row>
        <row r="42">
          <cell r="B42" t="str">
            <v>200318440B</v>
          </cell>
          <cell r="C42">
            <v>25</v>
          </cell>
          <cell r="F42" t="str">
            <v>37-1304</v>
          </cell>
          <cell r="G42" t="str">
            <v>07/01/16 - 06/30/17</v>
          </cell>
          <cell r="H42">
            <v>42916</v>
          </cell>
          <cell r="I42" t="str">
            <v>Novitas Solutions  -  Melissa Travis,  Audit Manager</v>
          </cell>
          <cell r="J42" t="str">
            <v>melissa.travis@novitas-solutions.com</v>
          </cell>
          <cell r="K42" t="str">
            <v>(904) 363-5420</v>
          </cell>
          <cell r="L42">
            <v>110</v>
          </cell>
          <cell r="M42">
            <v>492</v>
          </cell>
          <cell r="N42">
            <v>602</v>
          </cell>
          <cell r="O42">
            <v>1536</v>
          </cell>
          <cell r="P42">
            <v>0.39192708333333331</v>
          </cell>
          <cell r="Q42">
            <v>0.56778352984456848</v>
          </cell>
          <cell r="R42">
            <v>0</v>
          </cell>
          <cell r="S42">
            <v>1273</v>
          </cell>
          <cell r="T42">
            <v>857199.62999999989</v>
          </cell>
          <cell r="U42">
            <v>304.55</v>
          </cell>
          <cell r="V42">
            <v>0</v>
          </cell>
          <cell r="W42">
            <v>857504.17999999993</v>
          </cell>
          <cell r="X42">
            <v>5666912.79</v>
          </cell>
          <cell r="Y42">
            <v>0.15131769479727603</v>
          </cell>
          <cell r="Z42">
            <v>119802.53</v>
          </cell>
          <cell r="AB42">
            <v>119802.53</v>
          </cell>
          <cell r="AC42">
            <v>3707852</v>
          </cell>
          <cell r="AD42">
            <v>3.231049405423949E-2</v>
          </cell>
          <cell r="AE42">
            <v>0.18362818885151552</v>
          </cell>
          <cell r="AF42">
            <v>0.25</v>
          </cell>
          <cell r="AG42">
            <v>0</v>
          </cell>
          <cell r="AH42">
            <v>411344.74</v>
          </cell>
          <cell r="AI42">
            <v>5654.27</v>
          </cell>
          <cell r="AJ42">
            <v>2370678.71</v>
          </cell>
          <cell r="AK42">
            <v>1135115</v>
          </cell>
          <cell r="AL42">
            <v>300176</v>
          </cell>
          <cell r="AM42">
            <v>1438895.61</v>
          </cell>
          <cell r="AN42">
            <v>2478923.2999999998</v>
          </cell>
          <cell r="AO42">
            <v>7723788.6200000001</v>
          </cell>
          <cell r="AP42">
            <v>10806808</v>
          </cell>
          <cell r="AQ42">
            <v>0.71471507775468945</v>
          </cell>
          <cell r="AR42">
            <v>0.26596073604712883</v>
          </cell>
          <cell r="AS42">
            <v>1467876.0999999999</v>
          </cell>
          <cell r="AT42">
            <v>93467.19</v>
          </cell>
          <cell r="AU42">
            <v>18132.68</v>
          </cell>
          <cell r="AV42">
            <v>6794137</v>
          </cell>
          <cell r="AW42">
            <v>3707852</v>
          </cell>
          <cell r="AX42">
            <v>7098956</v>
          </cell>
          <cell r="BC42">
            <v>14870.74</v>
          </cell>
          <cell r="BD42">
            <v>304.55</v>
          </cell>
          <cell r="BE42" t="str">
            <v>NO</v>
          </cell>
          <cell r="BF42" t="str">
            <v>YES</v>
          </cell>
          <cell r="BG42" t="str">
            <v>NO</v>
          </cell>
          <cell r="BH42" t="str">
            <v>NO</v>
          </cell>
          <cell r="BI42" t="str">
            <v>Randa Ogletree</v>
          </cell>
          <cell r="BJ42">
            <v>43304</v>
          </cell>
          <cell r="BK42" t="str">
            <v>(405) 936-5668</v>
          </cell>
          <cell r="BL42" t="str">
            <v>randa.ogletree@mercy.net</v>
          </cell>
          <cell r="BM42" t="str">
            <v>1</v>
          </cell>
          <cell r="BN42" t="str">
            <v>1</v>
          </cell>
          <cell r="BP42">
            <v>0.64139999999999997</v>
          </cell>
          <cell r="BQ42">
            <v>862582.74886000017</v>
          </cell>
          <cell r="BR42">
            <v>931918.21318162</v>
          </cell>
          <cell r="BS42">
            <v>2493794.04</v>
          </cell>
          <cell r="BT42">
            <v>1599519.4972560001</v>
          </cell>
          <cell r="BU42">
            <v>1561647.8399999999</v>
          </cell>
          <cell r="BV42">
            <v>4288295.0020416202</v>
          </cell>
          <cell r="BW42">
            <v>1832372.6192976204</v>
          </cell>
          <cell r="BY42">
            <v>590036</v>
          </cell>
          <cell r="BZ42">
            <v>1242336.6192976204</v>
          </cell>
        </row>
        <row r="43">
          <cell r="B43" t="str">
            <v>200490030A</v>
          </cell>
          <cell r="C43">
            <v>25</v>
          </cell>
          <cell r="F43" t="str">
            <v>37-1302</v>
          </cell>
          <cell r="G43" t="str">
            <v>07/01/16 - 06/30/17</v>
          </cell>
          <cell r="H43">
            <v>42916</v>
          </cell>
          <cell r="I43" t="str">
            <v>Novitas Solutions  -  Melissa Travis,  Audit Manager</v>
          </cell>
          <cell r="J43" t="str">
            <v>melissa.travis@novitas-solutions.com</v>
          </cell>
          <cell r="K43" t="str">
            <v>(904) 363-5420</v>
          </cell>
          <cell r="L43">
            <v>54</v>
          </cell>
          <cell r="M43">
            <v>271</v>
          </cell>
          <cell r="N43">
            <v>325</v>
          </cell>
          <cell r="O43">
            <v>1042</v>
          </cell>
          <cell r="P43">
            <v>0.31190019193857965</v>
          </cell>
          <cell r="Q43">
            <v>0.56778352984456848</v>
          </cell>
          <cell r="R43">
            <v>0</v>
          </cell>
          <cell r="S43">
            <v>797</v>
          </cell>
          <cell r="T43">
            <v>653744.16999999993</v>
          </cell>
          <cell r="U43">
            <v>174.44</v>
          </cell>
          <cell r="V43">
            <v>0</v>
          </cell>
          <cell r="W43">
            <v>653918.60999999987</v>
          </cell>
          <cell r="X43">
            <v>5958926.9199999999</v>
          </cell>
          <cell r="Y43">
            <v>0.10973764551554525</v>
          </cell>
          <cell r="Z43">
            <v>134897.18</v>
          </cell>
          <cell r="AB43">
            <v>134897.18</v>
          </cell>
          <cell r="AC43">
            <v>3444137</v>
          </cell>
          <cell r="AD43">
            <v>3.9167193407230898E-2</v>
          </cell>
          <cell r="AE43">
            <v>0.14890483892277614</v>
          </cell>
          <cell r="AF43">
            <v>0.25</v>
          </cell>
          <cell r="AG43">
            <v>0</v>
          </cell>
          <cell r="AH43">
            <v>314161.74</v>
          </cell>
          <cell r="AI43">
            <v>3747.8</v>
          </cell>
          <cell r="AJ43">
            <v>2234337.65</v>
          </cell>
          <cell r="AK43">
            <v>886207</v>
          </cell>
          <cell r="AL43">
            <v>403857</v>
          </cell>
          <cell r="AM43">
            <v>1118402</v>
          </cell>
          <cell r="AN43">
            <v>1963202.22</v>
          </cell>
          <cell r="AO43">
            <v>6606005.8700000001</v>
          </cell>
          <cell r="AP43">
            <v>14527162</v>
          </cell>
          <cell r="AQ43">
            <v>0.45473478371067938</v>
          </cell>
          <cell r="AR43">
            <v>0.16579053775265948</v>
          </cell>
          <cell r="AS43">
            <v>961616.10000000009</v>
          </cell>
          <cell r="AT43">
            <v>75490.02</v>
          </cell>
          <cell r="AU43">
            <v>8824</v>
          </cell>
          <cell r="AV43">
            <v>6833365</v>
          </cell>
          <cell r="AW43">
            <v>3444137</v>
          </cell>
          <cell r="AX43">
            <v>11083025</v>
          </cell>
          <cell r="BC43">
            <v>17643.71</v>
          </cell>
          <cell r="BD43">
            <v>174.44</v>
          </cell>
          <cell r="BE43" t="str">
            <v>NO</v>
          </cell>
          <cell r="BF43" t="str">
            <v>YES</v>
          </cell>
          <cell r="BG43" t="str">
            <v>NO</v>
          </cell>
          <cell r="BH43" t="str">
            <v>NO</v>
          </cell>
          <cell r="BI43" t="str">
            <v>Randa Ogletree</v>
          </cell>
          <cell r="BJ43">
            <v>43304</v>
          </cell>
          <cell r="BK43" t="str">
            <v>(405) 936-5668</v>
          </cell>
          <cell r="BL43" t="str">
            <v>randa.ogletree@mercy.net</v>
          </cell>
          <cell r="BM43" t="str">
            <v>1</v>
          </cell>
          <cell r="BN43" t="str">
            <v>1</v>
          </cell>
          <cell r="BP43">
            <v>0.55020000000000002</v>
          </cell>
          <cell r="BQ43">
            <v>687407.77205775143</v>
          </cell>
          <cell r="BR43">
            <v>624716.40381200006</v>
          </cell>
          <cell r="BS43">
            <v>1980845.93</v>
          </cell>
          <cell r="BT43">
            <v>1089861.430686</v>
          </cell>
          <cell r="BU43">
            <v>1037280.56</v>
          </cell>
          <cell r="BV43">
            <v>3292970.1058697514</v>
          </cell>
          <cell r="BW43">
            <v>1364705.0465557515</v>
          </cell>
          <cell r="BY43">
            <v>418884.5</v>
          </cell>
          <cell r="BZ43">
            <v>945820.54655575147</v>
          </cell>
        </row>
        <row r="44">
          <cell r="B44" t="str">
            <v>100700490A</v>
          </cell>
          <cell r="C44">
            <v>255</v>
          </cell>
          <cell r="F44" t="str">
            <v>370094</v>
          </cell>
          <cell r="G44" t="str">
            <v>6/30/17</v>
          </cell>
          <cell r="H44">
            <v>43100</v>
          </cell>
          <cell r="I44" t="str">
            <v>WPS</v>
          </cell>
          <cell r="L44">
            <v>7789</v>
          </cell>
          <cell r="M44">
            <v>7547</v>
          </cell>
          <cell r="N44">
            <v>15336</v>
          </cell>
          <cell r="O44">
            <v>43572</v>
          </cell>
          <cell r="P44">
            <v>0.35196915450289179</v>
          </cell>
          <cell r="Q44">
            <v>0.56778352984456848</v>
          </cell>
          <cell r="R44">
            <v>0</v>
          </cell>
          <cell r="S44">
            <v>18362</v>
          </cell>
          <cell r="T44">
            <v>12087635</v>
          </cell>
          <cell r="U44">
            <v>0</v>
          </cell>
          <cell r="V44">
            <v>0</v>
          </cell>
          <cell r="W44">
            <v>12087635</v>
          </cell>
          <cell r="X44">
            <v>120197227</v>
          </cell>
          <cell r="Y44">
            <v>0.10056500721102327</v>
          </cell>
          <cell r="Z44">
            <v>535332</v>
          </cell>
          <cell r="AA44">
            <v>0</v>
          </cell>
          <cell r="AB44">
            <v>535332</v>
          </cell>
          <cell r="AC44">
            <v>684452413</v>
          </cell>
          <cell r="AD44">
            <v>7.8213180322296561E-4</v>
          </cell>
          <cell r="AE44">
            <v>0.10134713901424623</v>
          </cell>
          <cell r="AF44">
            <v>0.25</v>
          </cell>
          <cell r="AG44">
            <v>0</v>
          </cell>
          <cell r="AH44">
            <v>96836702</v>
          </cell>
          <cell r="AI44">
            <v>0</v>
          </cell>
          <cell r="AJ44">
            <v>194784287</v>
          </cell>
          <cell r="AK44">
            <v>10698565</v>
          </cell>
          <cell r="AL44">
            <v>57941</v>
          </cell>
          <cell r="AM44">
            <v>131923987</v>
          </cell>
          <cell r="AN44">
            <v>164167583</v>
          </cell>
          <cell r="AO44">
            <v>501632363</v>
          </cell>
          <cell r="AP44">
            <v>1223084655</v>
          </cell>
          <cell r="AQ44">
            <v>0.41013707509886144</v>
          </cell>
          <cell r="AR44">
            <v>0.11665626938962782</v>
          </cell>
          <cell r="AS44">
            <v>12477788</v>
          </cell>
          <cell r="AT44">
            <v>1156887</v>
          </cell>
          <cell r="AU44">
            <v>582183</v>
          </cell>
          <cell r="AV44">
            <v>111091375</v>
          </cell>
          <cell r="AW44">
            <v>684452413</v>
          </cell>
          <cell r="AX44">
            <v>538632242</v>
          </cell>
          <cell r="AY44">
            <v>737216</v>
          </cell>
          <cell r="BC44">
            <v>1202931</v>
          </cell>
          <cell r="BD44">
            <v>66248</v>
          </cell>
          <cell r="BE44" t="str">
            <v>YES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Alena Rainey</v>
          </cell>
          <cell r="BJ44">
            <v>43311</v>
          </cell>
          <cell r="BK44" t="str">
            <v>615-465-3388</v>
          </cell>
          <cell r="BL44" t="str">
            <v>Alena_Rainey@chs.net</v>
          </cell>
          <cell r="BM44" t="str">
            <v>1</v>
          </cell>
          <cell r="BN44" t="str">
            <v>1</v>
          </cell>
          <cell r="BP44">
            <v>0.1051</v>
          </cell>
          <cell r="BQ44">
            <v>9660142.4190189987</v>
          </cell>
          <cell r="BR44">
            <v>13681518.874711001</v>
          </cell>
          <cell r="BS44">
            <v>165370514</v>
          </cell>
          <cell r="BT44">
            <v>17380441.021400001</v>
          </cell>
          <cell r="BU44">
            <v>13700923</v>
          </cell>
          <cell r="BV44">
            <v>188712175.29372999</v>
          </cell>
          <cell r="BW44">
            <v>27021179.315129995</v>
          </cell>
          <cell r="BY44">
            <v>8606095.9300000016</v>
          </cell>
          <cell r="BZ44">
            <v>18415083.385129996</v>
          </cell>
        </row>
        <row r="45">
          <cell r="B45" t="str">
            <v>100700690A</v>
          </cell>
          <cell r="C45">
            <v>387</v>
          </cell>
          <cell r="F45" t="str">
            <v>37-0008</v>
          </cell>
          <cell r="G45" t="str">
            <v>7/1/2016-6/30/2017</v>
          </cell>
          <cell r="H45">
            <v>42916</v>
          </cell>
          <cell r="I45" t="str">
            <v>Novitas/Steve Holubowics</v>
          </cell>
          <cell r="J45" t="str">
            <v>steve.holubowics@novitas-solutions.com</v>
          </cell>
          <cell r="K45" t="str">
            <v>(414)918-2662</v>
          </cell>
          <cell r="L45">
            <v>13919</v>
          </cell>
          <cell r="M45">
            <v>125</v>
          </cell>
          <cell r="N45">
            <v>14044</v>
          </cell>
          <cell r="O45">
            <v>74426</v>
          </cell>
          <cell r="P45">
            <v>0.18869749818611775</v>
          </cell>
          <cell r="Q45">
            <v>0.56778352984456848</v>
          </cell>
          <cell r="R45">
            <v>0</v>
          </cell>
          <cell r="S45">
            <v>32072</v>
          </cell>
          <cell r="T45">
            <v>19588433</v>
          </cell>
          <cell r="W45">
            <v>19588433</v>
          </cell>
          <cell r="X45">
            <v>319967539</v>
          </cell>
          <cell r="Y45">
            <v>6.1220063326486378E-2</v>
          </cell>
          <cell r="Z45">
            <v>27886895</v>
          </cell>
          <cell r="AB45">
            <v>27886895</v>
          </cell>
          <cell r="AC45">
            <v>759168305</v>
          </cell>
          <cell r="AD45">
            <v>3.6733481648710292E-2</v>
          </cell>
          <cell r="AE45">
            <v>9.7953544975196677E-2</v>
          </cell>
          <cell r="AF45">
            <v>0.25</v>
          </cell>
          <cell r="AG45">
            <v>0</v>
          </cell>
          <cell r="AH45">
            <v>75382205</v>
          </cell>
          <cell r="AJ45">
            <v>157274710</v>
          </cell>
          <cell r="AK45">
            <v>79337790</v>
          </cell>
          <cell r="AL45">
            <v>48570472</v>
          </cell>
          <cell r="AM45">
            <v>106374364</v>
          </cell>
          <cell r="AN45">
            <v>1759796</v>
          </cell>
          <cell r="AO45">
            <v>393317132</v>
          </cell>
          <cell r="AP45">
            <v>1651907983</v>
          </cell>
          <cell r="AQ45">
            <v>0.23809869317642252</v>
          </cell>
          <cell r="AR45">
            <v>0.14182546994810424</v>
          </cell>
          <cell r="AS45">
            <v>9837</v>
          </cell>
          <cell r="AT45">
            <v>5423</v>
          </cell>
          <cell r="AU45">
            <v>2259542</v>
          </cell>
          <cell r="AV45">
            <v>316050031</v>
          </cell>
          <cell r="AW45">
            <v>751382196</v>
          </cell>
          <cell r="AX45">
            <v>867938121</v>
          </cell>
          <cell r="AY45">
            <v>1148451</v>
          </cell>
          <cell r="BC45">
            <v>140390</v>
          </cell>
          <cell r="BD45">
            <v>21797</v>
          </cell>
          <cell r="BE45" t="str">
            <v>YES</v>
          </cell>
          <cell r="BI45" t="str">
            <v>John Sweatt</v>
          </cell>
          <cell r="BJ45">
            <v>43659</v>
          </cell>
          <cell r="BK45" t="str">
            <v>405-307-4442</v>
          </cell>
          <cell r="BL45" t="str">
            <v>jsweatt@nrh-ok.com</v>
          </cell>
          <cell r="BM45" t="str">
            <v>1</v>
          </cell>
          <cell r="BN45" t="str">
            <v>1</v>
          </cell>
          <cell r="BP45">
            <v>0.18279999999999999</v>
          </cell>
          <cell r="BQ45">
            <v>10615093.700797113</v>
          </cell>
          <cell r="BR45">
            <v>17701262.491376001</v>
          </cell>
          <cell r="BS45">
            <v>1900186</v>
          </cell>
          <cell r="BT45">
            <v>347354.00079999998</v>
          </cell>
          <cell r="BU45">
            <v>37057</v>
          </cell>
          <cell r="BV45">
            <v>30216542.192173116</v>
          </cell>
          <cell r="BW45">
            <v>28626653.192973115</v>
          </cell>
          <cell r="BY45">
            <v>22579816.290000003</v>
          </cell>
          <cell r="BZ45">
            <v>6046836.9029731117</v>
          </cell>
        </row>
        <row r="46">
          <cell r="B46" t="str">
            <v>200242900A</v>
          </cell>
          <cell r="C46">
            <v>195</v>
          </cell>
          <cell r="F46" t="str">
            <v>37-0078</v>
          </cell>
          <cell r="G46">
            <v>42916</v>
          </cell>
          <cell r="H46">
            <v>42916</v>
          </cell>
          <cell r="I46" t="str">
            <v>Novitas; Kelvin Dell</v>
          </cell>
          <cell r="J46" t="str">
            <v>Kelvin.Dell@novitas-solutions.com</v>
          </cell>
          <cell r="K46" t="str">
            <v>813-448-0448</v>
          </cell>
          <cell r="L46">
            <v>7650</v>
          </cell>
          <cell r="M46">
            <v>5139</v>
          </cell>
          <cell r="N46">
            <v>12789</v>
          </cell>
          <cell r="O46">
            <v>29410</v>
          </cell>
          <cell r="P46">
            <v>0.43485209112546752</v>
          </cell>
          <cell r="Q46">
            <v>0.56778352984456848</v>
          </cell>
          <cell r="R46">
            <v>0</v>
          </cell>
          <cell r="S46">
            <v>12130</v>
          </cell>
          <cell r="T46">
            <v>39256968</v>
          </cell>
          <cell r="U46">
            <v>0</v>
          </cell>
          <cell r="V46">
            <v>0</v>
          </cell>
          <cell r="W46">
            <v>39256968</v>
          </cell>
          <cell r="X46">
            <v>117213742</v>
          </cell>
          <cell r="Y46">
            <v>0.33491779487766887</v>
          </cell>
          <cell r="Z46">
            <v>15681665</v>
          </cell>
          <cell r="AA46">
            <v>0</v>
          </cell>
          <cell r="AB46">
            <v>15681665</v>
          </cell>
          <cell r="AC46">
            <v>286212039</v>
          </cell>
          <cell r="AD46">
            <v>5.4790375187537099E-2</v>
          </cell>
          <cell r="AE46">
            <v>0.38970817006520597</v>
          </cell>
          <cell r="AF46">
            <v>0.25</v>
          </cell>
          <cell r="AG46" t="str">
            <v>Meets Min.</v>
          </cell>
          <cell r="AH46">
            <v>59777512</v>
          </cell>
          <cell r="AI46">
            <v>0</v>
          </cell>
          <cell r="AJ46">
            <v>97703482</v>
          </cell>
          <cell r="AK46">
            <v>22746949</v>
          </cell>
          <cell r="AL46">
            <v>21241633</v>
          </cell>
          <cell r="AM46">
            <v>66719429</v>
          </cell>
          <cell r="AN46">
            <v>99997997</v>
          </cell>
          <cell r="AO46">
            <v>308409490</v>
          </cell>
          <cell r="AP46">
            <v>459028194</v>
          </cell>
          <cell r="AQ46">
            <v>0.67187483041619012</v>
          </cell>
          <cell r="AR46">
            <v>0.24117910935989262</v>
          </cell>
          <cell r="AS46">
            <v>15126849</v>
          </cell>
          <cell r="AT46">
            <v>841579</v>
          </cell>
          <cell r="AU46">
            <v>35568</v>
          </cell>
          <cell r="AV46">
            <v>109448475</v>
          </cell>
          <cell r="AW46">
            <v>286212039</v>
          </cell>
          <cell r="AX46">
            <v>167912046</v>
          </cell>
          <cell r="AY46">
            <v>1226328</v>
          </cell>
          <cell r="AZ46">
            <v>0</v>
          </cell>
          <cell r="BA46">
            <v>0</v>
          </cell>
          <cell r="BB46">
            <v>0</v>
          </cell>
          <cell r="BC46">
            <v>1130710</v>
          </cell>
          <cell r="BD46">
            <v>139370</v>
          </cell>
          <cell r="BE46" t="str">
            <v>YES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Bill Clark, BKD, LLP</v>
          </cell>
          <cell r="BJ46">
            <v>43304</v>
          </cell>
          <cell r="BK46" t="str">
            <v>918-584-2900</v>
          </cell>
          <cell r="BL46" t="str">
            <v>wdclark@bkd.com</v>
          </cell>
          <cell r="BM46" t="str">
            <v>1</v>
          </cell>
          <cell r="BN46" t="str">
            <v>1</v>
          </cell>
          <cell r="BP46">
            <v>0.2482</v>
          </cell>
          <cell r="BQ46">
            <v>-8530078.5602853522</v>
          </cell>
          <cell r="BR46">
            <v>17019920.106134001</v>
          </cell>
          <cell r="BS46">
            <v>101128707</v>
          </cell>
          <cell r="BT46">
            <v>25100145.077399999</v>
          </cell>
          <cell r="BU46">
            <v>16107798</v>
          </cell>
          <cell r="BV46">
            <v>109618548.54584865</v>
          </cell>
          <cell r="BW46">
            <v>17482188.623248652</v>
          </cell>
          <cell r="BY46">
            <v>14763477.369999999</v>
          </cell>
          <cell r="BZ46">
            <v>2718711.2532486524</v>
          </cell>
        </row>
        <row r="47">
          <cell r="B47" t="str">
            <v>100699890A</v>
          </cell>
          <cell r="C47">
            <v>64</v>
          </cell>
          <cell r="F47" t="str">
            <v>370156</v>
          </cell>
          <cell r="G47" t="str">
            <v>6/30/2018</v>
          </cell>
          <cell r="H47">
            <v>43281</v>
          </cell>
          <cell r="I47" t="str">
            <v>Novitas - Cathy Rushing</v>
          </cell>
          <cell r="J47" t="str">
            <v>cathy.rushing@novitas-solutions.com</v>
          </cell>
          <cell r="K47" t="str">
            <v>904-363-5405</v>
          </cell>
          <cell r="L47">
            <v>114</v>
          </cell>
          <cell r="M47">
            <v>0</v>
          </cell>
          <cell r="N47">
            <v>114</v>
          </cell>
          <cell r="O47">
            <v>1513</v>
          </cell>
          <cell r="P47">
            <v>7.534699272967614E-2</v>
          </cell>
          <cell r="Q47">
            <v>0.56778352984456848</v>
          </cell>
          <cell r="R47">
            <v>0</v>
          </cell>
          <cell r="S47">
            <v>973</v>
          </cell>
          <cell r="T47">
            <v>589326</v>
          </cell>
          <cell r="U47">
            <v>0</v>
          </cell>
          <cell r="V47">
            <v>112096</v>
          </cell>
          <cell r="W47">
            <v>701422</v>
          </cell>
          <cell r="X47">
            <v>12485772</v>
          </cell>
          <cell r="Y47">
            <v>5.617770370947027E-2</v>
          </cell>
          <cell r="Z47">
            <v>39069</v>
          </cell>
          <cell r="AA47">
            <v>0</v>
          </cell>
          <cell r="AB47">
            <v>39069</v>
          </cell>
          <cell r="AC47">
            <v>9619857</v>
          </cell>
          <cell r="AD47">
            <v>4.0612869817087715E-3</v>
          </cell>
          <cell r="AE47">
            <v>6.0238990691179044E-2</v>
          </cell>
          <cell r="AF47">
            <v>0.25</v>
          </cell>
          <cell r="AG47">
            <v>0</v>
          </cell>
          <cell r="AH47">
            <v>4613248</v>
          </cell>
          <cell r="AI47">
            <v>0</v>
          </cell>
          <cell r="AJ47">
            <v>6141459</v>
          </cell>
          <cell r="AK47">
            <v>4481480</v>
          </cell>
          <cell r="AL47">
            <v>39069</v>
          </cell>
          <cell r="AM47">
            <v>7500291.8098999998</v>
          </cell>
          <cell r="AN47">
            <v>0</v>
          </cell>
          <cell r="AO47">
            <v>18162299.809900001</v>
          </cell>
          <cell r="AP47">
            <v>56459799</v>
          </cell>
          <cell r="AQ47">
            <v>0.32168552016807572</v>
          </cell>
          <cell r="AR47">
            <v>0.21290973440943353</v>
          </cell>
          <cell r="AS47">
            <v>0</v>
          </cell>
          <cell r="AT47">
            <v>0</v>
          </cell>
          <cell r="AU47">
            <v>8970</v>
          </cell>
          <cell r="AV47">
            <v>11255935</v>
          </cell>
          <cell r="AW47">
            <v>9619857</v>
          </cell>
          <cell r="AX47">
            <v>46839942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F47" t="str">
            <v>YES</v>
          </cell>
          <cell r="BI47" t="str">
            <v>Richard Reid</v>
          </cell>
          <cell r="BJ47">
            <v>43325</v>
          </cell>
          <cell r="BK47" t="str">
            <v>810-853-6167</v>
          </cell>
          <cell r="BL47" t="str">
            <v>rreid@therybargroup.com</v>
          </cell>
          <cell r="BM47" t="str">
            <v>1</v>
          </cell>
          <cell r="BN47" t="str">
            <v>1</v>
          </cell>
          <cell r="BP47">
            <v>0.32440000000000002</v>
          </cell>
          <cell r="BQ47">
            <v>1596710.7374607082</v>
          </cell>
          <cell r="BR47">
            <v>2496848.403025507</v>
          </cell>
          <cell r="BS47">
            <v>0</v>
          </cell>
          <cell r="BT47">
            <v>0</v>
          </cell>
          <cell r="BU47">
            <v>0</v>
          </cell>
          <cell r="BV47">
            <v>4093559.1404862152</v>
          </cell>
          <cell r="BW47">
            <v>4093559.1404862152</v>
          </cell>
          <cell r="BY47">
            <v>355621.37</v>
          </cell>
          <cell r="BZ47">
            <v>3737937.7704862151</v>
          </cell>
        </row>
        <row r="48">
          <cell r="B48" t="str">
            <v>200231400B</v>
          </cell>
          <cell r="C48">
            <v>25</v>
          </cell>
          <cell r="F48" t="str">
            <v>37-1301</v>
          </cell>
          <cell r="G48">
            <v>43008</v>
          </cell>
          <cell r="H48">
            <v>43008</v>
          </cell>
          <cell r="I48" t="str">
            <v>Novitas - E Ellinger</v>
          </cell>
          <cell r="J48" t="str">
            <v>Jhreimbursement@novitas-solutions.com</v>
          </cell>
          <cell r="K48" t="str">
            <v>1-855-252-8782</v>
          </cell>
          <cell r="L48">
            <v>13</v>
          </cell>
          <cell r="M48">
            <v>19</v>
          </cell>
          <cell r="N48">
            <v>32</v>
          </cell>
          <cell r="O48">
            <v>191</v>
          </cell>
          <cell r="P48">
            <v>0.16753926701570682</v>
          </cell>
          <cell r="Q48">
            <v>0.56778352984456848</v>
          </cell>
          <cell r="R48">
            <v>0</v>
          </cell>
          <cell r="S48">
            <v>133</v>
          </cell>
          <cell r="T48">
            <v>730750</v>
          </cell>
          <cell r="U48">
            <v>0</v>
          </cell>
          <cell r="V48">
            <v>0</v>
          </cell>
          <cell r="W48">
            <v>730750</v>
          </cell>
          <cell r="X48">
            <v>5319440</v>
          </cell>
          <cell r="Y48">
            <v>0.13737348292301446</v>
          </cell>
          <cell r="Z48">
            <v>214987</v>
          </cell>
          <cell r="AA48">
            <v>50073</v>
          </cell>
          <cell r="AB48">
            <v>164914</v>
          </cell>
          <cell r="AC48">
            <v>577486</v>
          </cell>
          <cell r="AD48">
            <v>0.28557229092999659</v>
          </cell>
          <cell r="AE48">
            <v>0.42294577385301102</v>
          </cell>
          <cell r="AF48">
            <v>0.25</v>
          </cell>
          <cell r="AG48" t="str">
            <v>Meets Min.</v>
          </cell>
          <cell r="AH48">
            <v>534261</v>
          </cell>
          <cell r="AI48">
            <v>0</v>
          </cell>
          <cell r="AJ48">
            <v>2152448</v>
          </cell>
          <cell r="AK48">
            <v>178013</v>
          </cell>
          <cell r="AL48">
            <v>214987</v>
          </cell>
          <cell r="AM48">
            <v>977636</v>
          </cell>
          <cell r="AN48">
            <v>872196</v>
          </cell>
          <cell r="AO48">
            <v>4395280</v>
          </cell>
          <cell r="AP48">
            <v>12195672</v>
          </cell>
          <cell r="AQ48">
            <v>0.36039670466703272</v>
          </cell>
          <cell r="AR48">
            <v>0.11238708289301319</v>
          </cell>
          <cell r="AS48">
            <v>239691</v>
          </cell>
          <cell r="AT48">
            <v>56664</v>
          </cell>
          <cell r="AU48">
            <v>173</v>
          </cell>
          <cell r="AV48">
            <v>5986303</v>
          </cell>
          <cell r="AW48">
            <v>3131492</v>
          </cell>
          <cell r="AX48">
            <v>11454725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NO</v>
          </cell>
          <cell r="BF48" t="str">
            <v>YES</v>
          </cell>
          <cell r="BG48" t="str">
            <v>YES</v>
          </cell>
          <cell r="BH48" t="str">
            <v>NO</v>
          </cell>
          <cell r="BI48" t="str">
            <v>Matt Slack, CPA - Interim CFO</v>
          </cell>
          <cell r="BJ48">
            <v>43313</v>
          </cell>
          <cell r="BK48" t="str">
            <v>305-466-2700 x 412</v>
          </cell>
          <cell r="BL48" t="str">
            <v>matt.slack@empowerhis.com</v>
          </cell>
          <cell r="BM48" t="str">
            <v>1</v>
          </cell>
          <cell r="BP48">
            <v>0.48149999999999998</v>
          </cell>
          <cell r="BQ48">
            <v>475867.45656930027</v>
          </cell>
          <cell r="BR48">
            <v>484675.49602000002</v>
          </cell>
          <cell r="BS48">
            <v>872196</v>
          </cell>
          <cell r="BT48">
            <v>419962.37400000001</v>
          </cell>
          <cell r="BU48">
            <v>296355</v>
          </cell>
          <cell r="BV48">
            <v>1832738.9525893002</v>
          </cell>
          <cell r="BW48">
            <v>1084150.3265893003</v>
          </cell>
          <cell r="BY48">
            <v>395049</v>
          </cell>
          <cell r="BZ48">
            <v>689101.3265893003</v>
          </cell>
        </row>
        <row r="49">
          <cell r="B49" t="str">
            <v>100699570A</v>
          </cell>
          <cell r="C49">
            <v>1088</v>
          </cell>
          <cell r="F49" t="str">
            <v>37-0091</v>
          </cell>
          <cell r="G49" t="str">
            <v>7/1/2016 - 6/30/2017</v>
          </cell>
          <cell r="H49" t="str">
            <v>6/30</v>
          </cell>
          <cell r="I49" t="str">
            <v>Novitas Solutions</v>
          </cell>
          <cell r="J49" t="str">
            <v>steven.holubowics@novitas-solutions.com</v>
          </cell>
          <cell r="K49" t="str">
            <v>414-918-2662</v>
          </cell>
          <cell r="L49">
            <v>51473</v>
          </cell>
          <cell r="M49">
            <v>19896</v>
          </cell>
          <cell r="N49">
            <v>71369</v>
          </cell>
          <cell r="O49">
            <v>242257</v>
          </cell>
          <cell r="P49">
            <v>0.29460036242502796</v>
          </cell>
          <cell r="Q49">
            <v>0.56778352984456848</v>
          </cell>
          <cell r="R49">
            <v>0</v>
          </cell>
          <cell r="S49">
            <v>77353</v>
          </cell>
          <cell r="T49">
            <v>80805965</v>
          </cell>
          <cell r="U49">
            <v>0</v>
          </cell>
          <cell r="V49">
            <v>0</v>
          </cell>
          <cell r="W49">
            <v>80805965</v>
          </cell>
          <cell r="X49">
            <v>846196718</v>
          </cell>
          <cell r="Y49">
            <v>9.5493120312480348E-2</v>
          </cell>
          <cell r="Z49">
            <v>72093992</v>
          </cell>
          <cell r="AA49">
            <v>0</v>
          </cell>
          <cell r="AB49">
            <v>72093992</v>
          </cell>
          <cell r="AC49">
            <v>1750719845</v>
          </cell>
          <cell r="AD49">
            <v>4.1179628028949429E-2</v>
          </cell>
          <cell r="AE49">
            <v>0.13667274834142978</v>
          </cell>
          <cell r="AF49">
            <v>0.25</v>
          </cell>
          <cell r="AG49">
            <v>0</v>
          </cell>
          <cell r="AH49">
            <v>320985639</v>
          </cell>
          <cell r="AI49">
            <v>0</v>
          </cell>
          <cell r="AJ49">
            <v>468883717</v>
          </cell>
          <cell r="AK49">
            <v>9084776</v>
          </cell>
          <cell r="AL49">
            <v>33878521</v>
          </cell>
          <cell r="AM49">
            <v>194809289</v>
          </cell>
          <cell r="AN49">
            <v>188313804</v>
          </cell>
          <cell r="AO49">
            <v>894970107</v>
          </cell>
          <cell r="AP49">
            <v>3006258220</v>
          </cell>
          <cell r="AQ49">
            <v>0.29770234008707341</v>
          </cell>
          <cell r="AR49">
            <v>7.9092535836791822E-2</v>
          </cell>
          <cell r="AS49">
            <v>37001462</v>
          </cell>
          <cell r="AT49">
            <v>2459279</v>
          </cell>
          <cell r="AU49">
            <v>2609602</v>
          </cell>
          <cell r="AV49">
            <v>631174023</v>
          </cell>
          <cell r="AW49">
            <v>1743412042</v>
          </cell>
          <cell r="AX49">
            <v>1193500618</v>
          </cell>
          <cell r="AY49">
            <v>13540889</v>
          </cell>
          <cell r="AZ49">
            <v>0</v>
          </cell>
          <cell r="BA49">
            <v>0</v>
          </cell>
          <cell r="BB49">
            <v>0</v>
          </cell>
          <cell r="BC49">
            <v>8912547</v>
          </cell>
          <cell r="BD49">
            <v>987067</v>
          </cell>
          <cell r="BE49" t="str">
            <v>YES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Tim Matlock</v>
          </cell>
          <cell r="BJ49">
            <v>43294</v>
          </cell>
          <cell r="BK49" t="str">
            <v>918-502-8128</v>
          </cell>
          <cell r="BL49" t="str">
            <v>trmatlock@saintfrancis.com</v>
          </cell>
          <cell r="BM49" t="str">
            <v>1</v>
          </cell>
          <cell r="BN49" t="str">
            <v>1</v>
          </cell>
          <cell r="BP49">
            <v>0.246</v>
          </cell>
          <cell r="BQ49">
            <v>38203450.41849415</v>
          </cell>
          <cell r="BR49">
            <v>46672887.586819999</v>
          </cell>
          <cell r="BS49">
            <v>197226351</v>
          </cell>
          <cell r="BT49">
            <v>48517682.346000001</v>
          </cell>
          <cell r="BU49">
            <v>40447808</v>
          </cell>
          <cell r="BV49">
            <v>282102689.00531411</v>
          </cell>
          <cell r="BW49">
            <v>92946212.351314142</v>
          </cell>
          <cell r="BY49">
            <v>64167889.850000001</v>
          </cell>
          <cell r="BZ49">
            <v>28778322.501314141</v>
          </cell>
        </row>
        <row r="50">
          <cell r="B50" t="str">
            <v>200700900A</v>
          </cell>
          <cell r="C50">
            <v>320</v>
          </cell>
          <cell r="F50" t="str">
            <v>37-0025</v>
          </cell>
          <cell r="G50" t="str">
            <v>4/1/2017 - 6/30/2017</v>
          </cell>
          <cell r="H50" t="str">
            <v>6/30</v>
          </cell>
          <cell r="I50" t="str">
            <v>Novitas Solutions</v>
          </cell>
          <cell r="J50" t="str">
            <v>steven.holubowics@novitas-solutions.com</v>
          </cell>
          <cell r="K50" t="str">
            <v>414-918-2662</v>
          </cell>
          <cell r="L50">
            <v>42528</v>
          </cell>
          <cell r="M50">
            <v>42608</v>
          </cell>
          <cell r="N50">
            <v>85136</v>
          </cell>
          <cell r="O50">
            <v>47552</v>
          </cell>
          <cell r="P50">
            <v>1.7903768506056528</v>
          </cell>
          <cell r="Q50">
            <v>0.56778352984456848</v>
          </cell>
          <cell r="R50" t="str">
            <v>Meets Min.</v>
          </cell>
          <cell r="S50">
            <v>24524</v>
          </cell>
          <cell r="T50">
            <v>9337752</v>
          </cell>
          <cell r="U50">
            <v>0</v>
          </cell>
          <cell r="V50">
            <v>0</v>
          </cell>
          <cell r="W50">
            <v>9337752</v>
          </cell>
          <cell r="X50">
            <v>102898332</v>
          </cell>
          <cell r="Y50">
            <v>9.0747360219600059E-2</v>
          </cell>
          <cell r="Z50">
            <v>3131460</v>
          </cell>
          <cell r="AA50">
            <v>0</v>
          </cell>
          <cell r="AB50">
            <v>3131460</v>
          </cell>
          <cell r="AC50">
            <v>251783236</v>
          </cell>
          <cell r="AD50">
            <v>1.243712667192823E-2</v>
          </cell>
          <cell r="AE50">
            <v>0.10318448689152829</v>
          </cell>
          <cell r="AF50">
            <v>0.25</v>
          </cell>
          <cell r="AG50">
            <v>0</v>
          </cell>
          <cell r="AH50">
            <v>43787704</v>
          </cell>
          <cell r="AJ50">
            <v>90939344</v>
          </cell>
          <cell r="AK50">
            <v>110752</v>
          </cell>
          <cell r="AL50">
            <v>1316000</v>
          </cell>
          <cell r="AM50">
            <v>37620184</v>
          </cell>
          <cell r="AN50">
            <v>81266768</v>
          </cell>
          <cell r="AO50">
            <v>211253048</v>
          </cell>
          <cell r="AP50">
            <v>490970444</v>
          </cell>
          <cell r="AQ50">
            <v>0.43027650764248448</v>
          </cell>
          <cell r="AR50">
            <v>7.9530115258832162E-2</v>
          </cell>
          <cell r="AS50">
            <v>16490876</v>
          </cell>
          <cell r="AT50">
            <v>1078300</v>
          </cell>
          <cell r="AU50">
            <v>515256</v>
          </cell>
          <cell r="AV50">
            <v>126315368</v>
          </cell>
          <cell r="AW50">
            <v>252728252</v>
          </cell>
          <cell r="AX50">
            <v>239616428</v>
          </cell>
          <cell r="AY50">
            <v>2188496</v>
          </cell>
          <cell r="AZ50">
            <v>0</v>
          </cell>
          <cell r="BA50">
            <v>0</v>
          </cell>
          <cell r="BB50">
            <v>0</v>
          </cell>
          <cell r="BC50">
            <v>464368</v>
          </cell>
          <cell r="BD50">
            <v>3996</v>
          </cell>
          <cell r="BE50" t="str">
            <v>YES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Tim Matlock</v>
          </cell>
          <cell r="BJ50">
            <v>43294</v>
          </cell>
          <cell r="BK50" t="str">
            <v>918-502-8128</v>
          </cell>
          <cell r="BL50" t="str">
            <v>trmatlock@saintfrancis.com</v>
          </cell>
          <cell r="BM50" t="str">
            <v>1</v>
          </cell>
          <cell r="BN50" t="str">
            <v>1</v>
          </cell>
          <cell r="BP50">
            <v>0.2586</v>
          </cell>
          <cell r="BQ50">
            <v>7921318.7854074985</v>
          </cell>
          <cell r="BR50">
            <v>9489723.289872</v>
          </cell>
          <cell r="BS50">
            <v>81731136</v>
          </cell>
          <cell r="BT50">
            <v>21135671.7696</v>
          </cell>
          <cell r="BU50">
            <v>17573172</v>
          </cell>
          <cell r="BV50">
            <v>99142178.075279504</v>
          </cell>
          <cell r="BW50">
            <v>20973541.844879493</v>
          </cell>
          <cell r="BY50">
            <v>10164636.679999998</v>
          </cell>
          <cell r="BZ50">
            <v>10808905.164879495</v>
          </cell>
        </row>
        <row r="51">
          <cell r="B51" t="str">
            <v>200031310A</v>
          </cell>
          <cell r="C51">
            <v>96</v>
          </cell>
          <cell r="F51" t="str">
            <v>37-0218</v>
          </cell>
          <cell r="G51" t="str">
            <v>7/1/2016 - 6/30/2017</v>
          </cell>
          <cell r="H51" t="str">
            <v>6/30</v>
          </cell>
          <cell r="I51" t="str">
            <v>Novitas Solutions</v>
          </cell>
          <cell r="J51" t="str">
            <v>steven.holubowics@novitas-solutions.com</v>
          </cell>
          <cell r="K51" t="str">
            <v>414-918-2662</v>
          </cell>
          <cell r="L51">
            <v>3528</v>
          </cell>
          <cell r="M51">
            <v>1790</v>
          </cell>
          <cell r="N51">
            <v>5318</v>
          </cell>
          <cell r="O51">
            <v>19904</v>
          </cell>
          <cell r="P51">
            <v>0.26718247588424437</v>
          </cell>
          <cell r="Q51">
            <v>0.56778352984456848</v>
          </cell>
          <cell r="R51">
            <v>0</v>
          </cell>
          <cell r="S51">
            <v>7708</v>
          </cell>
          <cell r="T51">
            <v>5267618</v>
          </cell>
          <cell r="U51">
            <v>0</v>
          </cell>
          <cell r="V51">
            <v>0</v>
          </cell>
          <cell r="W51">
            <v>5267618</v>
          </cell>
          <cell r="X51">
            <v>100725180</v>
          </cell>
          <cell r="Y51">
            <v>5.2296933100541496E-2</v>
          </cell>
          <cell r="Z51">
            <v>3366504</v>
          </cell>
          <cell r="AA51">
            <v>0</v>
          </cell>
          <cell r="AB51">
            <v>3366504</v>
          </cell>
          <cell r="AC51">
            <v>115157363</v>
          </cell>
          <cell r="AD51">
            <v>2.9233944858567142E-2</v>
          </cell>
          <cell r="AE51">
            <v>8.1530877959108641E-2</v>
          </cell>
          <cell r="AF51">
            <v>0.25</v>
          </cell>
          <cell r="AG51">
            <v>0</v>
          </cell>
          <cell r="AH51">
            <v>13781926</v>
          </cell>
          <cell r="AI51">
            <v>0</v>
          </cell>
          <cell r="AJ51">
            <v>30178841</v>
          </cell>
          <cell r="AK51">
            <v>4013170</v>
          </cell>
          <cell r="AL51">
            <v>4257925</v>
          </cell>
          <cell r="AM51">
            <v>20586351</v>
          </cell>
          <cell r="AN51">
            <v>17325064</v>
          </cell>
          <cell r="AO51">
            <v>76361351</v>
          </cell>
          <cell r="AP51">
            <v>316886757</v>
          </cell>
          <cell r="AQ51">
            <v>0.2409736264239026</v>
          </cell>
          <cell r="AR51">
            <v>9.1065484317478115E-2</v>
          </cell>
          <cell r="AS51">
            <v>3482413</v>
          </cell>
          <cell r="AT51">
            <v>310965</v>
          </cell>
          <cell r="AU51">
            <v>495339</v>
          </cell>
          <cell r="AV51">
            <v>63617869</v>
          </cell>
          <cell r="AW51">
            <v>114187528</v>
          </cell>
          <cell r="AX51">
            <v>195569553</v>
          </cell>
          <cell r="AY51">
            <v>905479</v>
          </cell>
          <cell r="AZ51">
            <v>0</v>
          </cell>
          <cell r="BA51">
            <v>0</v>
          </cell>
          <cell r="BB51">
            <v>0</v>
          </cell>
          <cell r="BC51">
            <v>568851</v>
          </cell>
          <cell r="BD51">
            <v>30764</v>
          </cell>
          <cell r="BE51" t="str">
            <v>YES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Tim Matlock</v>
          </cell>
          <cell r="BJ51">
            <v>43294</v>
          </cell>
          <cell r="BK51" t="str">
            <v>918-502-8128</v>
          </cell>
          <cell r="BL51" t="str">
            <v>trmatlock@saintfrancis.com</v>
          </cell>
          <cell r="BM51" t="str">
            <v>1</v>
          </cell>
          <cell r="BN51" t="str">
            <v>1</v>
          </cell>
          <cell r="BP51">
            <v>0.24360000000000001</v>
          </cell>
          <cell r="BQ51">
            <v>2058266.3363624816</v>
          </cell>
          <cell r="BR51">
            <v>4655080.9867080003</v>
          </cell>
          <cell r="BS51">
            <v>17893915</v>
          </cell>
          <cell r="BT51">
            <v>4358957.6940000001</v>
          </cell>
          <cell r="BU51">
            <v>3824142</v>
          </cell>
          <cell r="BV51">
            <v>24607262.323070481</v>
          </cell>
          <cell r="BW51">
            <v>7248163.0170704816</v>
          </cell>
          <cell r="BY51">
            <v>3916296.18</v>
          </cell>
          <cell r="BZ51">
            <v>3331866.8370704814</v>
          </cell>
        </row>
        <row r="52">
          <cell r="B52" t="str">
            <v>100700450A</v>
          </cell>
          <cell r="C52">
            <v>18</v>
          </cell>
          <cell r="F52" t="str">
            <v>37-1332</v>
          </cell>
          <cell r="G52" t="str">
            <v>06/30/2017</v>
          </cell>
          <cell r="H52">
            <v>42916</v>
          </cell>
          <cell r="I52" t="str">
            <v>Novitas - Cathy Rushing</v>
          </cell>
          <cell r="J52" t="str">
            <v>cathy.rushing@novitas-solutions.com</v>
          </cell>
          <cell r="K52" t="str">
            <v>904-363-5405</v>
          </cell>
          <cell r="L52">
            <v>49</v>
          </cell>
          <cell r="M52">
            <v>42</v>
          </cell>
          <cell r="N52">
            <v>91</v>
          </cell>
          <cell r="O52">
            <v>494</v>
          </cell>
          <cell r="P52">
            <v>0.18421052631578946</v>
          </cell>
          <cell r="Q52">
            <v>0.56778352984456848</v>
          </cell>
          <cell r="R52">
            <v>0</v>
          </cell>
          <cell r="S52">
            <v>391</v>
          </cell>
          <cell r="T52">
            <v>115472.64</v>
          </cell>
          <cell r="U52">
            <v>0</v>
          </cell>
          <cell r="W52">
            <v>115472.64</v>
          </cell>
          <cell r="X52">
            <v>2245394.0099999998</v>
          </cell>
          <cell r="Y52">
            <v>5.142644875943176E-2</v>
          </cell>
          <cell r="Z52">
            <v>13307.3</v>
          </cell>
          <cell r="AA52">
            <v>0</v>
          </cell>
          <cell r="AB52">
            <v>13307.3</v>
          </cell>
          <cell r="AC52">
            <v>1258684.5</v>
          </cell>
          <cell r="AD52">
            <v>1.0572387282118751E-2</v>
          </cell>
          <cell r="AE52">
            <v>6.1998836041550515E-2</v>
          </cell>
          <cell r="AF52">
            <v>0.25</v>
          </cell>
          <cell r="AG52">
            <v>0</v>
          </cell>
          <cell r="AH52">
            <v>90308</v>
          </cell>
          <cell r="AI52">
            <v>0</v>
          </cell>
          <cell r="AJ52">
            <v>430277.15</v>
          </cell>
          <cell r="AK52">
            <v>871389.79</v>
          </cell>
          <cell r="AL52">
            <v>3504</v>
          </cell>
          <cell r="AM52">
            <v>599670.15</v>
          </cell>
          <cell r="AN52">
            <v>312691.02</v>
          </cell>
          <cell r="AO52">
            <v>2217532.11</v>
          </cell>
          <cell r="AP52">
            <v>5769373</v>
          </cell>
          <cell r="AQ52">
            <v>0.38436275657684116</v>
          </cell>
          <cell r="AR52">
            <v>0.2555847819165098</v>
          </cell>
          <cell r="AS52">
            <v>114783.98</v>
          </cell>
          <cell r="AT52">
            <v>18728.21</v>
          </cell>
          <cell r="AU52">
            <v>56008.32</v>
          </cell>
          <cell r="AV52">
            <v>4479060</v>
          </cell>
          <cell r="AW52">
            <v>2272254</v>
          </cell>
          <cell r="AX52">
            <v>3925720</v>
          </cell>
          <cell r="AY52" t="str">
            <v>NA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F52" t="str">
            <v>YES</v>
          </cell>
          <cell r="BI52" t="str">
            <v>Richard Reid</v>
          </cell>
          <cell r="BJ52">
            <v>43325</v>
          </cell>
          <cell r="BK52" t="str">
            <v>810-853-6167</v>
          </cell>
          <cell r="BL52" t="str">
            <v>rreid@therybargroup.com</v>
          </cell>
          <cell r="BM52" t="str">
            <v>1</v>
          </cell>
          <cell r="BN52" t="str">
            <v>1</v>
          </cell>
          <cell r="BP52">
            <v>0.68620000000000003</v>
          </cell>
          <cell r="BQ52">
            <v>197803.39745139296</v>
          </cell>
          <cell r="BR52">
            <v>366149.89703790005</v>
          </cell>
          <cell r="BS52">
            <v>312691.02</v>
          </cell>
          <cell r="BT52">
            <v>214568.57792400001</v>
          </cell>
          <cell r="BU52">
            <v>133512.19</v>
          </cell>
          <cell r="BV52">
            <v>876644.31448929303</v>
          </cell>
          <cell r="BW52">
            <v>645009.68241329305</v>
          </cell>
          <cell r="BY52">
            <v>117122</v>
          </cell>
          <cell r="BZ52">
            <v>527887.68241329305</v>
          </cell>
        </row>
        <row r="53">
          <cell r="B53" t="str">
            <v>200196450C</v>
          </cell>
          <cell r="C53">
            <v>32</v>
          </cell>
          <cell r="F53" t="str">
            <v>370229</v>
          </cell>
          <cell r="G53" t="str">
            <v>03/31/17</v>
          </cell>
          <cell r="H53">
            <v>43100</v>
          </cell>
          <cell r="I53" t="str">
            <v>NOVITAS</v>
          </cell>
          <cell r="L53">
            <v>202</v>
          </cell>
          <cell r="M53">
            <v>588</v>
          </cell>
          <cell r="N53">
            <v>790</v>
          </cell>
          <cell r="O53">
            <v>1687</v>
          </cell>
          <cell r="P53">
            <v>0.46828689982216953</v>
          </cell>
          <cell r="Q53">
            <v>0.56778352984456848</v>
          </cell>
          <cell r="R53">
            <v>0</v>
          </cell>
          <cell r="S53">
            <v>1037</v>
          </cell>
          <cell r="T53">
            <v>1619300</v>
          </cell>
          <cell r="U53">
            <v>0</v>
          </cell>
          <cell r="V53">
            <v>0</v>
          </cell>
          <cell r="W53">
            <v>1619300</v>
          </cell>
          <cell r="X53">
            <v>13104936</v>
          </cell>
          <cell r="Y53">
            <v>0.12356412881375384</v>
          </cell>
          <cell r="Z53">
            <v>0</v>
          </cell>
          <cell r="AA53">
            <v>0</v>
          </cell>
          <cell r="AB53">
            <v>0</v>
          </cell>
          <cell r="AC53">
            <v>10292083</v>
          </cell>
          <cell r="AD53">
            <v>0</v>
          </cell>
          <cell r="AE53">
            <v>0.12356412881375384</v>
          </cell>
          <cell r="AF53">
            <v>0.25</v>
          </cell>
          <cell r="AG53">
            <v>0</v>
          </cell>
          <cell r="AH53">
            <v>1126607</v>
          </cell>
          <cell r="AJ53">
            <v>11036713</v>
          </cell>
          <cell r="AK53">
            <v>956838</v>
          </cell>
          <cell r="AL53">
            <v>3068</v>
          </cell>
          <cell r="AM53">
            <v>4562134</v>
          </cell>
          <cell r="AN53">
            <v>9233921</v>
          </cell>
          <cell r="AO53">
            <v>25792674</v>
          </cell>
          <cell r="AP53">
            <v>55124335</v>
          </cell>
          <cell r="AQ53">
            <v>0.46789995743259305</v>
          </cell>
          <cell r="AR53">
            <v>0.100174269675997</v>
          </cell>
          <cell r="AS53">
            <v>1586786</v>
          </cell>
          <cell r="AT53">
            <v>135531</v>
          </cell>
          <cell r="AU53">
            <v>108702</v>
          </cell>
          <cell r="AV53">
            <v>11358556</v>
          </cell>
          <cell r="AW53">
            <v>10695463</v>
          </cell>
          <cell r="AX53">
            <v>44428872</v>
          </cell>
          <cell r="AY53">
            <v>32559</v>
          </cell>
          <cell r="BC53">
            <v>352339</v>
          </cell>
          <cell r="BD53">
            <v>2184</v>
          </cell>
          <cell r="BE53" t="str">
            <v>YES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Alena Rainey</v>
          </cell>
          <cell r="BJ53">
            <v>43312</v>
          </cell>
          <cell r="BK53" t="str">
            <v>615-465-3388</v>
          </cell>
          <cell r="BL53" t="str">
            <v>Alena_Rainey@chs.net</v>
          </cell>
          <cell r="BM53" t="str">
            <v>1</v>
          </cell>
          <cell r="BN53" t="str">
            <v>1</v>
          </cell>
          <cell r="BP53">
            <v>0.2581</v>
          </cell>
          <cell r="BQ53">
            <v>1132100.4536762817</v>
          </cell>
          <cell r="BR53">
            <v>1100848.3289619999</v>
          </cell>
          <cell r="BS53">
            <v>9586260</v>
          </cell>
          <cell r="BT53">
            <v>2474213.7059999998</v>
          </cell>
          <cell r="BU53">
            <v>1724501</v>
          </cell>
          <cell r="BV53">
            <v>11819208.782638282</v>
          </cell>
          <cell r="BW53">
            <v>2982661.4886382818</v>
          </cell>
          <cell r="BY53">
            <v>853533.32</v>
          </cell>
          <cell r="BZ53">
            <v>2129128.168638282</v>
          </cell>
        </row>
        <row r="54">
          <cell r="B54" t="str">
            <v>100699540A</v>
          </cell>
          <cell r="C54">
            <v>774</v>
          </cell>
          <cell r="F54" t="str">
            <v>37-0037</v>
          </cell>
          <cell r="G54" t="str">
            <v>01/01/2017- 12/31/2017</v>
          </cell>
          <cell r="H54" t="str">
            <v>01/01/2017- 12/31/2017</v>
          </cell>
          <cell r="I54" t="str">
            <v>Novitas</v>
          </cell>
          <cell r="J54" t="str">
            <v>Randy.Tennant@novitas-solutions.com</v>
          </cell>
          <cell r="K54" t="str">
            <v>904-363-5247</v>
          </cell>
          <cell r="L54">
            <v>50744</v>
          </cell>
          <cell r="M54">
            <v>15205</v>
          </cell>
          <cell r="N54">
            <v>65949</v>
          </cell>
          <cell r="O54">
            <v>157188</v>
          </cell>
          <cell r="P54">
            <v>0.41955492785708831</v>
          </cell>
          <cell r="Q54">
            <v>0.56778352984456848</v>
          </cell>
          <cell r="R54">
            <v>0</v>
          </cell>
          <cell r="S54">
            <v>46368</v>
          </cell>
          <cell r="T54">
            <v>41997178.700000003</v>
          </cell>
          <cell r="U54">
            <v>0</v>
          </cell>
          <cell r="W54">
            <v>41997178.700000003</v>
          </cell>
          <cell r="X54">
            <v>421443686.00999999</v>
          </cell>
          <cell r="Y54">
            <v>9.9650748354083774E-2</v>
          </cell>
          <cell r="Z54">
            <v>80435677.830000058</v>
          </cell>
          <cell r="AA54">
            <v>0</v>
          </cell>
          <cell r="AB54">
            <v>80435677.830000058</v>
          </cell>
          <cell r="AC54">
            <v>1119310805.95</v>
          </cell>
          <cell r="AD54">
            <v>7.1861789774942231E-2</v>
          </cell>
          <cell r="AE54">
            <v>0.171512538129026</v>
          </cell>
          <cell r="AF54">
            <v>0.25</v>
          </cell>
          <cell r="AG54">
            <v>0</v>
          </cell>
          <cell r="AH54">
            <v>173844207.82999998</v>
          </cell>
          <cell r="AI54">
            <v>603433.55000000005</v>
          </cell>
          <cell r="AJ54">
            <v>312470308.13</v>
          </cell>
          <cell r="AK54">
            <v>25128507.330000035</v>
          </cell>
          <cell r="AL54">
            <v>52650233.429999858</v>
          </cell>
          <cell r="AM54">
            <v>211129941.16</v>
          </cell>
          <cell r="AN54">
            <v>185102166</v>
          </cell>
          <cell r="AO54">
            <v>786481156.04999983</v>
          </cell>
          <cell r="AP54">
            <v>2298097751.5999999</v>
          </cell>
          <cell r="AQ54">
            <v>0.34223137614682825</v>
          </cell>
          <cell r="AR54">
            <v>0.12571644601229587</v>
          </cell>
          <cell r="AS54">
            <v>33025183.689999145</v>
          </cell>
          <cell r="AT54">
            <v>2101619.0299999644</v>
          </cell>
          <cell r="AU54">
            <v>1394922</v>
          </cell>
          <cell r="AV54">
            <v>407323066</v>
          </cell>
          <cell r="AW54">
            <v>1120217418</v>
          </cell>
          <cell r="AX54">
            <v>1203286821</v>
          </cell>
          <cell r="AY54">
            <v>2902513</v>
          </cell>
          <cell r="BC54">
            <v>2709330</v>
          </cell>
          <cell r="BD54">
            <v>55322.030000000013</v>
          </cell>
          <cell r="BE54" t="str">
            <v>YES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Leslie Sheffield</v>
          </cell>
          <cell r="BJ54">
            <v>42508</v>
          </cell>
          <cell r="BK54" t="str">
            <v>405-272-6566</v>
          </cell>
          <cell r="BL54" t="str">
            <v>Leslie_Sheffield@ssmhc.com</v>
          </cell>
          <cell r="BM54" t="str">
            <v>1</v>
          </cell>
          <cell r="BN54" t="str">
            <v>1</v>
          </cell>
          <cell r="BP54">
            <v>0.2107</v>
          </cell>
          <cell r="BQ54">
            <v>22300732.188156772</v>
          </cell>
          <cell r="BR54">
            <v>44382861.300484359</v>
          </cell>
          <cell r="BS54">
            <v>187811496</v>
          </cell>
          <cell r="BT54">
            <v>39571882.207199998</v>
          </cell>
          <cell r="BU54">
            <v>35182124.749999113</v>
          </cell>
          <cell r="BV54">
            <v>254495089.48864114</v>
          </cell>
          <cell r="BW54">
            <v>71073350.945842028</v>
          </cell>
          <cell r="BY54">
            <v>34138216.329999998</v>
          </cell>
          <cell r="BZ54">
            <v>36935134.615842029</v>
          </cell>
        </row>
        <row r="55">
          <cell r="B55" t="str">
            <v>100740840B</v>
          </cell>
          <cell r="C55">
            <v>96</v>
          </cell>
          <cell r="F55" t="str">
            <v>37-0149</v>
          </cell>
          <cell r="G55" t="str">
            <v>2017</v>
          </cell>
          <cell r="H55">
            <v>43100</v>
          </cell>
          <cell r="I55" t="str">
            <v>Novitas Solutions</v>
          </cell>
          <cell r="J55" t="str">
            <v>carrie.rudy@novitas-solutions.com</v>
          </cell>
          <cell r="K55" t="str">
            <v>855-252-8782</v>
          </cell>
          <cell r="L55">
            <v>3958</v>
          </cell>
          <cell r="M55">
            <v>1566</v>
          </cell>
          <cell r="N55">
            <v>5524</v>
          </cell>
          <cell r="O55">
            <v>15833</v>
          </cell>
          <cell r="P55">
            <v>0.3488915556116971</v>
          </cell>
          <cell r="Q55">
            <v>0.56778352984456848</v>
          </cell>
          <cell r="R55">
            <v>0</v>
          </cell>
          <cell r="S55">
            <v>5345</v>
          </cell>
          <cell r="T55">
            <v>7397003.3600000003</v>
          </cell>
          <cell r="W55">
            <v>7397003.3600000003</v>
          </cell>
          <cell r="X55">
            <v>86734400.109999999</v>
          </cell>
          <cell r="Y55">
            <v>8.5283386414373399E-2</v>
          </cell>
          <cell r="Z55">
            <v>6519994.3499999996</v>
          </cell>
          <cell r="AA55">
            <v>0</v>
          </cell>
          <cell r="AB55">
            <v>6519994.3499999996</v>
          </cell>
          <cell r="AC55">
            <v>79133828.659999996</v>
          </cell>
          <cell r="AD55">
            <v>8.2391999229726134E-2</v>
          </cell>
          <cell r="AE55">
            <v>0.16767538564409953</v>
          </cell>
          <cell r="AF55">
            <v>0.25</v>
          </cell>
          <cell r="AG55">
            <v>0</v>
          </cell>
          <cell r="AH55">
            <v>11466776.039999999</v>
          </cell>
          <cell r="AI55">
            <v>50360.52</v>
          </cell>
          <cell r="AJ55">
            <v>54130066.569999993</v>
          </cell>
          <cell r="AK55">
            <v>5073955.7300000312</v>
          </cell>
          <cell r="AL55">
            <v>7514017</v>
          </cell>
          <cell r="AM55">
            <v>24626848.909999996</v>
          </cell>
          <cell r="AN55">
            <v>33792743</v>
          </cell>
          <cell r="AO55">
            <v>125137631.21000002</v>
          </cell>
          <cell r="AP55">
            <v>410773523.19999999</v>
          </cell>
          <cell r="AQ55">
            <v>0.3046389899601008</v>
          </cell>
          <cell r="AR55">
            <v>9.0596933682798836E-2</v>
          </cell>
          <cell r="AS55">
            <v>7697687.7899998846</v>
          </cell>
          <cell r="AT55">
            <v>611382.40000000363</v>
          </cell>
          <cell r="AV55">
            <v>74043803</v>
          </cell>
          <cell r="AW55">
            <v>79517176</v>
          </cell>
          <cell r="AX55">
            <v>307622663</v>
          </cell>
          <cell r="AY55">
            <v>485913</v>
          </cell>
          <cell r="AZ55">
            <v>160960</v>
          </cell>
          <cell r="BA55">
            <v>5468.53</v>
          </cell>
          <cell r="BB55">
            <v>0</v>
          </cell>
          <cell r="BE55" t="str">
            <v>YES</v>
          </cell>
          <cell r="BF55" t="str">
            <v>YES</v>
          </cell>
          <cell r="BG55" t="str">
            <v>YES</v>
          </cell>
          <cell r="BH55" t="str">
            <v>NO</v>
          </cell>
          <cell r="BI55" t="str">
            <v>Leslie Sheffield</v>
          </cell>
          <cell r="BK55" t="str">
            <v>405.272.6566</v>
          </cell>
          <cell r="BL55" t="str">
            <v>leslie.sheffield@ssmhealth.com</v>
          </cell>
          <cell r="BM55" t="str">
            <v>1</v>
          </cell>
          <cell r="BN55" t="str">
            <v>1</v>
          </cell>
          <cell r="BP55">
            <v>0.27089999999999997</v>
          </cell>
          <cell r="BQ55">
            <v>2321499.2484138329</v>
          </cell>
          <cell r="BR55">
            <v>6871555.7708105687</v>
          </cell>
          <cell r="BS55">
            <v>33953703</v>
          </cell>
          <cell r="BT55">
            <v>9198058.1426999997</v>
          </cell>
          <cell r="BU55">
            <v>8314538.719999888</v>
          </cell>
          <cell r="BV55">
            <v>43146758.019224405</v>
          </cell>
          <cell r="BW55">
            <v>10076574.441924512</v>
          </cell>
          <cell r="BY55">
            <v>5185192.74</v>
          </cell>
          <cell r="BZ55">
            <v>4891381.7019245122</v>
          </cell>
        </row>
        <row r="56">
          <cell r="B56" t="str">
            <v>100699400A</v>
          </cell>
          <cell r="C56">
            <v>677</v>
          </cell>
          <cell r="F56" t="str">
            <v>370114</v>
          </cell>
          <cell r="G56" t="str">
            <v>9/30/17</v>
          </cell>
          <cell r="H56">
            <v>43008</v>
          </cell>
          <cell r="I56" t="str">
            <v>Novitas Solutions, Inc. - Thomas Kruise</v>
          </cell>
          <cell r="J56" t="str">
            <v>Thomas.Kruise@novitas-solutions.com</v>
          </cell>
          <cell r="K56" t="str">
            <v>(412) 802-1854</v>
          </cell>
          <cell r="L56">
            <v>24544</v>
          </cell>
          <cell r="M56">
            <v>17170</v>
          </cell>
          <cell r="N56">
            <v>41714</v>
          </cell>
          <cell r="O56">
            <v>155878</v>
          </cell>
          <cell r="P56">
            <v>0.26760671807439151</v>
          </cell>
          <cell r="Q56">
            <v>0.56778352984456848</v>
          </cell>
          <cell r="R56">
            <v>0</v>
          </cell>
          <cell r="S56">
            <v>55749</v>
          </cell>
          <cell r="T56">
            <v>35542237</v>
          </cell>
          <cell r="U56">
            <v>0</v>
          </cell>
          <cell r="V56">
            <v>2861548</v>
          </cell>
          <cell r="W56">
            <v>38403785</v>
          </cell>
          <cell r="X56">
            <v>500816999</v>
          </cell>
          <cell r="Y56">
            <v>7.6682271322024348E-2</v>
          </cell>
          <cell r="Z56">
            <v>72701062</v>
          </cell>
          <cell r="AA56">
            <v>1755701</v>
          </cell>
          <cell r="AB56">
            <v>70945361</v>
          </cell>
          <cell r="AC56">
            <v>1162779170</v>
          </cell>
          <cell r="AD56">
            <v>6.1013615336779722E-2</v>
          </cell>
          <cell r="AE56">
            <v>0.13769588665880406</v>
          </cell>
          <cell r="AF56">
            <v>0.25</v>
          </cell>
          <cell r="AG56">
            <v>0</v>
          </cell>
          <cell r="AH56">
            <v>136216026</v>
          </cell>
          <cell r="AI56">
            <v>0</v>
          </cell>
          <cell r="AJ56">
            <v>200748753</v>
          </cell>
          <cell r="AK56">
            <v>10030238</v>
          </cell>
          <cell r="AL56">
            <v>23403889</v>
          </cell>
          <cell r="AM56">
            <v>128269620</v>
          </cell>
          <cell r="AN56">
            <v>163686884</v>
          </cell>
          <cell r="AO56">
            <v>526139384</v>
          </cell>
          <cell r="AP56">
            <v>1895167680</v>
          </cell>
          <cell r="AQ56">
            <v>0.27762154745061923</v>
          </cell>
          <cell r="AR56">
            <v>8.5324242654876856E-2</v>
          </cell>
          <cell r="AS56">
            <v>36751980</v>
          </cell>
          <cell r="AT56">
            <v>2380871</v>
          </cell>
          <cell r="AU56">
            <v>2669098</v>
          </cell>
          <cell r="AV56">
            <v>487046195</v>
          </cell>
          <cell r="AW56">
            <v>1131678948</v>
          </cell>
          <cell r="AX56">
            <v>732254107</v>
          </cell>
          <cell r="AY56">
            <v>1951552</v>
          </cell>
          <cell r="AZ56">
            <v>0</v>
          </cell>
          <cell r="BA56">
            <v>0</v>
          </cell>
          <cell r="BB56">
            <v>0</v>
          </cell>
          <cell r="BC56">
            <v>750370</v>
          </cell>
          <cell r="BD56">
            <v>137774</v>
          </cell>
          <cell r="BE56" t="str">
            <v>YES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Steven Stubblefield</v>
          </cell>
          <cell r="BJ56">
            <v>43312</v>
          </cell>
          <cell r="BK56" t="str">
            <v>(918) 744-3382</v>
          </cell>
          <cell r="BL56" t="str">
            <v>steven.stubblefield@ascension.org</v>
          </cell>
          <cell r="BM56" t="str">
            <v>1</v>
          </cell>
          <cell r="BN56" t="str">
            <v>1</v>
          </cell>
          <cell r="BP56">
            <v>0.26700000000000002</v>
          </cell>
          <cell r="BQ56">
            <v>13775555.156700693</v>
          </cell>
          <cell r="BR56">
            <v>32526257.256200001</v>
          </cell>
          <cell r="BS56">
            <v>164437254</v>
          </cell>
          <cell r="BT56">
            <v>43904746.818000004</v>
          </cell>
          <cell r="BU56">
            <v>39270625</v>
          </cell>
          <cell r="BV56">
            <v>210739066.41290069</v>
          </cell>
          <cell r="BW56">
            <v>50935934.230900705</v>
          </cell>
          <cell r="BY56">
            <v>28484985.82</v>
          </cell>
          <cell r="BZ56">
            <v>22450948.410900705</v>
          </cell>
        </row>
        <row r="57">
          <cell r="B57" t="str">
            <v>200106410A</v>
          </cell>
          <cell r="C57">
            <v>36</v>
          </cell>
          <cell r="F57" t="str">
            <v>37-0227</v>
          </cell>
          <cell r="G57" t="str">
            <v>12/31/16</v>
          </cell>
          <cell r="H57">
            <v>42735</v>
          </cell>
          <cell r="I57" t="str">
            <v>Novitas Solutions, Inc. - Thomas Kruise</v>
          </cell>
          <cell r="J57" t="str">
            <v>thomas.kruise@novitas-solutions.com</v>
          </cell>
          <cell r="K57" t="str">
            <v>(412) 802-1854</v>
          </cell>
          <cell r="L57">
            <v>853</v>
          </cell>
          <cell r="M57">
            <v>351</v>
          </cell>
          <cell r="N57">
            <v>1204</v>
          </cell>
          <cell r="O57">
            <v>4777</v>
          </cell>
          <cell r="P57">
            <v>0.25204102993510574</v>
          </cell>
          <cell r="Q57">
            <v>0.56778352984456848</v>
          </cell>
          <cell r="R57">
            <v>0</v>
          </cell>
          <cell r="S57">
            <v>1260</v>
          </cell>
          <cell r="T57">
            <v>2297916</v>
          </cell>
          <cell r="U57">
            <v>0</v>
          </cell>
          <cell r="V57">
            <v>8501</v>
          </cell>
          <cell r="W57">
            <v>2306417</v>
          </cell>
          <cell r="X57">
            <v>35979722</v>
          </cell>
          <cell r="Y57">
            <v>6.4103246823307869E-2</v>
          </cell>
          <cell r="Z57">
            <v>1117126</v>
          </cell>
          <cell r="AA57">
            <v>1699</v>
          </cell>
          <cell r="AB57">
            <v>1115427</v>
          </cell>
          <cell r="AC57">
            <v>25237677</v>
          </cell>
          <cell r="AD57">
            <v>4.419689656857087E-2</v>
          </cell>
          <cell r="AE57">
            <v>0.10830014339187874</v>
          </cell>
          <cell r="AF57">
            <v>0.25</v>
          </cell>
          <cell r="AG57">
            <v>0</v>
          </cell>
          <cell r="AH57">
            <v>3997168</v>
          </cell>
          <cell r="AI57">
            <v>0</v>
          </cell>
          <cell r="AJ57">
            <v>16962053</v>
          </cell>
          <cell r="AK57">
            <v>1523122</v>
          </cell>
          <cell r="AL57">
            <v>3553951</v>
          </cell>
          <cell r="AM57">
            <v>10836422</v>
          </cell>
          <cell r="AN57">
            <v>5541386</v>
          </cell>
          <cell r="AO57">
            <v>38416934</v>
          </cell>
          <cell r="AP57">
            <v>126277958</v>
          </cell>
          <cell r="AQ57">
            <v>0.30422517602003035</v>
          </cell>
          <cell r="AR57">
            <v>0.12601957817531387</v>
          </cell>
          <cell r="AS57">
            <v>1018415</v>
          </cell>
          <cell r="AT57">
            <v>83670</v>
          </cell>
          <cell r="AU57">
            <v>497435</v>
          </cell>
          <cell r="AV57">
            <v>27738372</v>
          </cell>
          <cell r="AW57">
            <v>25701309</v>
          </cell>
          <cell r="AX57">
            <v>102494161</v>
          </cell>
          <cell r="AY57">
            <v>51676</v>
          </cell>
          <cell r="AZ57">
            <v>0</v>
          </cell>
          <cell r="BA57">
            <v>0</v>
          </cell>
          <cell r="BB57">
            <v>0</v>
          </cell>
          <cell r="BC57">
            <v>13502</v>
          </cell>
          <cell r="BD57">
            <v>917</v>
          </cell>
          <cell r="BE57" t="str">
            <v>YES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Steven Stubblefield</v>
          </cell>
          <cell r="BJ57">
            <v>43312</v>
          </cell>
          <cell r="BK57" t="str">
            <v>(918) 744-3382</v>
          </cell>
          <cell r="BL57" t="str">
            <v>steven.stubblefield@ascension.org</v>
          </cell>
          <cell r="BM57" t="str">
            <v>1</v>
          </cell>
          <cell r="BN57" t="str">
            <v>1</v>
          </cell>
          <cell r="BP57">
            <v>0.24660000000000001</v>
          </cell>
          <cell r="BQ57">
            <v>1356478.7829567983</v>
          </cell>
          <cell r="BR57">
            <v>2240071.4651560001</v>
          </cell>
          <cell r="BS57">
            <v>5554888</v>
          </cell>
          <cell r="BT57">
            <v>1369835.3808000002</v>
          </cell>
          <cell r="BU57">
            <v>1103002</v>
          </cell>
          <cell r="BV57">
            <v>9151438.2481127977</v>
          </cell>
          <cell r="BW57">
            <v>3863383.6289127991</v>
          </cell>
          <cell r="BY57">
            <v>1643455.4900000002</v>
          </cell>
          <cell r="BZ57">
            <v>2219928.1389127988</v>
          </cell>
        </row>
        <row r="58">
          <cell r="B58" t="str">
            <v>100690020A</v>
          </cell>
          <cell r="C58">
            <v>229</v>
          </cell>
          <cell r="F58" t="str">
            <v>37-0026</v>
          </cell>
          <cell r="G58">
            <v>43100</v>
          </cell>
          <cell r="H58">
            <v>43100</v>
          </cell>
          <cell r="I58" t="str">
            <v>Novitas/Steven Holubowicz</v>
          </cell>
          <cell r="J58" t="str">
            <v>steven.holubowicz@novitas-solutions.com</v>
          </cell>
          <cell r="K58" t="str">
            <v>414-918-2661</v>
          </cell>
          <cell r="L58">
            <v>2770</v>
          </cell>
          <cell r="M58">
            <v>2828</v>
          </cell>
          <cell r="N58">
            <v>5598</v>
          </cell>
          <cell r="O58">
            <v>23244</v>
          </cell>
          <cell r="P58">
            <v>0.2408363448631905</v>
          </cell>
          <cell r="Q58">
            <v>0.56778352984456848</v>
          </cell>
          <cell r="R58">
            <v>0</v>
          </cell>
          <cell r="S58">
            <v>13289</v>
          </cell>
          <cell r="T58">
            <v>3655791</v>
          </cell>
          <cell r="U58">
            <v>49441</v>
          </cell>
          <cell r="V58">
            <v>0</v>
          </cell>
          <cell r="W58">
            <v>3705232</v>
          </cell>
          <cell r="X58">
            <v>89055557</v>
          </cell>
          <cell r="Y58">
            <v>4.1605848358233277E-2</v>
          </cell>
          <cell r="Z58">
            <v>439085</v>
          </cell>
          <cell r="AA58">
            <v>0</v>
          </cell>
          <cell r="AB58">
            <v>439085</v>
          </cell>
          <cell r="AC58">
            <v>247187619</v>
          </cell>
          <cell r="AD58">
            <v>1.7763227858107245E-3</v>
          </cell>
          <cell r="AE58">
            <v>4.3382171144044003E-2</v>
          </cell>
          <cell r="AF58">
            <v>0.25</v>
          </cell>
          <cell r="AG58">
            <v>0</v>
          </cell>
          <cell r="AH58">
            <v>18088069</v>
          </cell>
          <cell r="AI58">
            <v>783574</v>
          </cell>
          <cell r="AJ58">
            <v>36379850</v>
          </cell>
          <cell r="AK58">
            <v>7022882</v>
          </cell>
          <cell r="AL58">
            <v>671332</v>
          </cell>
          <cell r="AM58">
            <v>28694039</v>
          </cell>
          <cell r="AN58">
            <v>47915982</v>
          </cell>
          <cell r="AO58">
            <v>120684085</v>
          </cell>
          <cell r="AP58">
            <v>495757858</v>
          </cell>
          <cell r="AQ58">
            <v>0.24343352919682817</v>
          </cell>
          <cell r="AR58">
            <v>7.3399246048864442E-2</v>
          </cell>
          <cell r="AS58">
            <v>6032525</v>
          </cell>
          <cell r="AT58">
            <v>398411</v>
          </cell>
          <cell r="AU58">
            <v>844717</v>
          </cell>
          <cell r="AV58">
            <v>79075079</v>
          </cell>
          <cell r="AW58">
            <v>247187618</v>
          </cell>
          <cell r="AX58">
            <v>248570239</v>
          </cell>
          <cell r="AY58">
            <v>183985</v>
          </cell>
          <cell r="AZ58">
            <v>0</v>
          </cell>
          <cell r="BA58">
            <v>0</v>
          </cell>
          <cell r="BB58">
            <v>0</v>
          </cell>
          <cell r="BC58">
            <v>287283</v>
          </cell>
          <cell r="BD58">
            <v>41534</v>
          </cell>
          <cell r="BE58" t="str">
            <v>YES</v>
          </cell>
          <cell r="BI58" t="str">
            <v>John Stone</v>
          </cell>
          <cell r="BJ58">
            <v>43300</v>
          </cell>
          <cell r="BK58" t="str">
            <v>580-249-3909</v>
          </cell>
          <cell r="BL58" t="str">
            <v>john.stone@uhsinc.com</v>
          </cell>
          <cell r="BM58" t="str">
            <v>1</v>
          </cell>
          <cell r="BN58" t="str">
            <v>1</v>
          </cell>
          <cell r="BP58">
            <v>0.1734</v>
          </cell>
          <cell r="BQ58">
            <v>2577634.5745030642</v>
          </cell>
          <cell r="BR58">
            <v>4254754.2434780002</v>
          </cell>
          <cell r="BS58">
            <v>48203265</v>
          </cell>
          <cell r="BT58">
            <v>8358446.1509999996</v>
          </cell>
          <cell r="BU58">
            <v>6472470</v>
          </cell>
          <cell r="BV58">
            <v>55035653.817981064</v>
          </cell>
          <cell r="BW58">
            <v>8718364.9689810649</v>
          </cell>
          <cell r="BY58">
            <v>2501236.7800000003</v>
          </cell>
          <cell r="BZ58">
            <v>6217128.1889810646</v>
          </cell>
        </row>
        <row r="59">
          <cell r="B59" t="str">
            <v>100699870E</v>
          </cell>
          <cell r="C59">
            <v>25</v>
          </cell>
          <cell r="F59" t="str">
            <v>37-1323</v>
          </cell>
          <cell r="G59">
            <v>43008</v>
          </cell>
          <cell r="H59">
            <v>43008</v>
          </cell>
          <cell r="I59" t="str">
            <v>Novitas</v>
          </cell>
          <cell r="J59" t="str">
            <v>Novitas-Solutions.com</v>
          </cell>
          <cell r="K59" t="str">
            <v>855-252-8782</v>
          </cell>
          <cell r="L59">
            <v>359</v>
          </cell>
          <cell r="M59">
            <v>159</v>
          </cell>
          <cell r="N59">
            <v>518</v>
          </cell>
          <cell r="O59">
            <v>2187</v>
          </cell>
          <cell r="P59">
            <v>0.23685413808870598</v>
          </cell>
          <cell r="Q59">
            <v>0.56778352984456848</v>
          </cell>
          <cell r="R59">
            <v>0</v>
          </cell>
          <cell r="S59">
            <v>1339</v>
          </cell>
          <cell r="T59">
            <v>1520135</v>
          </cell>
          <cell r="U59">
            <v>0</v>
          </cell>
          <cell r="V59">
            <v>0</v>
          </cell>
          <cell r="W59">
            <v>1520135</v>
          </cell>
          <cell r="X59">
            <v>15169418</v>
          </cell>
          <cell r="Y59">
            <v>0.10021050247280416</v>
          </cell>
          <cell r="Z59">
            <v>185833</v>
          </cell>
          <cell r="AA59">
            <v>0</v>
          </cell>
          <cell r="AB59">
            <v>185833</v>
          </cell>
          <cell r="AC59">
            <v>5879521</v>
          </cell>
          <cell r="AD59">
            <v>3.1606826474469607E-2</v>
          </cell>
          <cell r="AE59">
            <v>0.13181732894727377</v>
          </cell>
          <cell r="AF59">
            <v>0.25</v>
          </cell>
          <cell r="AG59">
            <v>0</v>
          </cell>
          <cell r="AH59">
            <v>1057240</v>
          </cell>
          <cell r="AI59">
            <v>0</v>
          </cell>
          <cell r="AJ59">
            <v>4454768</v>
          </cell>
          <cell r="AK59">
            <v>978790</v>
          </cell>
          <cell r="AL59">
            <v>637829</v>
          </cell>
          <cell r="AM59">
            <v>2389006</v>
          </cell>
          <cell r="AN59">
            <v>1897654</v>
          </cell>
          <cell r="AO59">
            <v>10358047</v>
          </cell>
          <cell r="AP59">
            <v>36782287</v>
          </cell>
          <cell r="AQ59">
            <v>0.28160421346285508</v>
          </cell>
          <cell r="AR59">
            <v>0.10890092288171206</v>
          </cell>
          <cell r="AS59">
            <v>564681</v>
          </cell>
          <cell r="AT59">
            <v>214762</v>
          </cell>
          <cell r="AU59">
            <v>314267</v>
          </cell>
          <cell r="AV59">
            <v>15423901</v>
          </cell>
          <cell r="AW59">
            <v>6164423</v>
          </cell>
          <cell r="AX59">
            <v>27088262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 t="str">
            <v>YES</v>
          </cell>
          <cell r="BI59" t="str">
            <v>Georganna Buss</v>
          </cell>
          <cell r="BJ59">
            <v>43343</v>
          </cell>
          <cell r="BK59" t="str">
            <v>580-774-4762</v>
          </cell>
          <cell r="BL59" t="str">
            <v>gbuss@weatherfordhospital.com</v>
          </cell>
          <cell r="BM59" t="str">
            <v>1</v>
          </cell>
          <cell r="BN59" t="str">
            <v>1</v>
          </cell>
          <cell r="BP59">
            <v>0.44269999999999998</v>
          </cell>
          <cell r="BQ59">
            <v>504386.82353405608</v>
          </cell>
          <cell r="BR59">
            <v>765646.33488599991</v>
          </cell>
          <cell r="BS59">
            <v>1897654</v>
          </cell>
          <cell r="BT59">
            <v>840091.42579999997</v>
          </cell>
          <cell r="BU59">
            <v>779443</v>
          </cell>
          <cell r="BV59">
            <v>3167687.1584200561</v>
          </cell>
          <cell r="BW59">
            <v>1330681.584220056</v>
          </cell>
          <cell r="BY59">
            <v>289975</v>
          </cell>
          <cell r="BZ59">
            <v>1040706.584220056</v>
          </cell>
        </row>
        <row r="60">
          <cell r="B60" t="str">
            <v>200019120A</v>
          </cell>
          <cell r="C60">
            <v>87</v>
          </cell>
          <cell r="F60" t="str">
            <v>370002</v>
          </cell>
          <cell r="G60" t="str">
            <v>5/31/17</v>
          </cell>
          <cell r="H60">
            <v>43100</v>
          </cell>
          <cell r="I60" t="str">
            <v>WPS</v>
          </cell>
          <cell r="L60">
            <v>1035</v>
          </cell>
          <cell r="M60">
            <v>321</v>
          </cell>
          <cell r="N60">
            <v>1356</v>
          </cell>
          <cell r="O60">
            <v>4369</v>
          </cell>
          <cell r="P60">
            <v>0.31036850537880523</v>
          </cell>
          <cell r="Q60">
            <v>0.56778352984456848</v>
          </cell>
          <cell r="R60">
            <v>0</v>
          </cell>
          <cell r="S60">
            <v>1766</v>
          </cell>
          <cell r="T60">
            <v>2018931</v>
          </cell>
          <cell r="U60">
            <v>0</v>
          </cell>
          <cell r="V60">
            <v>0</v>
          </cell>
          <cell r="W60">
            <v>2018931</v>
          </cell>
          <cell r="X60">
            <v>41975583</v>
          </cell>
          <cell r="Y60">
            <v>4.8097747683456829E-2</v>
          </cell>
          <cell r="Z60">
            <v>110325</v>
          </cell>
          <cell r="AA60">
            <v>0</v>
          </cell>
          <cell r="AB60">
            <v>110325</v>
          </cell>
          <cell r="AC60">
            <v>46468083</v>
          </cell>
          <cell r="AD60">
            <v>2.3742102724573339E-3</v>
          </cell>
          <cell r="AE60">
            <v>5.0471957955914165E-2</v>
          </cell>
          <cell r="AF60">
            <v>0.25</v>
          </cell>
          <cell r="AG60">
            <v>0</v>
          </cell>
          <cell r="AH60">
            <v>6127584</v>
          </cell>
          <cell r="AI60">
            <v>0</v>
          </cell>
          <cell r="AJ60">
            <v>23219560</v>
          </cell>
          <cell r="AK60">
            <v>2140527</v>
          </cell>
          <cell r="AL60">
            <v>9954</v>
          </cell>
          <cell r="AM60">
            <v>9911858</v>
          </cell>
          <cell r="AN60">
            <v>9444235</v>
          </cell>
          <cell r="AO60">
            <v>44726134</v>
          </cell>
          <cell r="AP60">
            <v>184365345</v>
          </cell>
          <cell r="AQ60">
            <v>0.24259512545592557</v>
          </cell>
          <cell r="AR60">
            <v>6.5426281712542014E-2</v>
          </cell>
          <cell r="AS60">
            <v>1324090</v>
          </cell>
          <cell r="AT60">
            <v>85657</v>
          </cell>
          <cell r="AU60">
            <v>442773</v>
          </cell>
          <cell r="AV60">
            <v>29716311</v>
          </cell>
          <cell r="AW60">
            <v>47414284</v>
          </cell>
          <cell r="AX60">
            <v>136951061</v>
          </cell>
          <cell r="AY60">
            <v>91991</v>
          </cell>
          <cell r="BC60">
            <v>110344</v>
          </cell>
          <cell r="BD60">
            <v>5184</v>
          </cell>
          <cell r="BE60" t="str">
            <v>YES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Alena Rainey</v>
          </cell>
          <cell r="BJ60">
            <v>43311</v>
          </cell>
          <cell r="BK60" t="str">
            <v>615-465-3388</v>
          </cell>
          <cell r="BL60" t="str">
            <v>Alena_Rainey@chs.net</v>
          </cell>
          <cell r="BM60" t="str">
            <v>1</v>
          </cell>
          <cell r="BN60" t="str">
            <v>1</v>
          </cell>
          <cell r="BP60">
            <v>0.18229999999999999</v>
          </cell>
          <cell r="BQ60">
            <v>1333076.1471528064</v>
          </cell>
          <cell r="BR60">
            <v>1405083.474802</v>
          </cell>
          <cell r="BS60">
            <v>9554579</v>
          </cell>
          <cell r="BT60">
            <v>1741799.7516999999</v>
          </cell>
          <cell r="BU60">
            <v>1414931</v>
          </cell>
          <cell r="BV60">
            <v>12292738.621954806</v>
          </cell>
          <cell r="BW60">
            <v>3065028.3736548061</v>
          </cell>
          <cell r="BY60">
            <v>1892839.44</v>
          </cell>
          <cell r="BZ60">
            <v>1172188.9336548061</v>
          </cell>
        </row>
        <row r="67">
          <cell r="B67" t="str">
            <v>100700640C</v>
          </cell>
          <cell r="C67">
            <v>15</v>
          </cell>
          <cell r="F67" t="str">
            <v>37-4006</v>
          </cell>
          <cell r="G67" t="str">
            <v>FY2017</v>
          </cell>
          <cell r="H67">
            <v>42916</v>
          </cell>
          <cell r="I67" t="str">
            <v>Novitas Solutions, Inc.</v>
          </cell>
          <cell r="J67" t="str">
            <v>www.novitas-solutions.com</v>
          </cell>
          <cell r="K67" t="str">
            <v>412-802-1890</v>
          </cell>
          <cell r="L67">
            <v>1026</v>
          </cell>
          <cell r="M67">
            <v>38</v>
          </cell>
          <cell r="N67">
            <v>1064</v>
          </cell>
          <cell r="O67">
            <v>4871</v>
          </cell>
          <cell r="P67">
            <v>0.21843563949907616</v>
          </cell>
          <cell r="Q67">
            <v>0.56778352984456848</v>
          </cell>
          <cell r="R67">
            <v>0</v>
          </cell>
          <cell r="S67">
            <v>722</v>
          </cell>
          <cell r="T67">
            <v>20097.990000000002</v>
          </cell>
          <cell r="U67">
            <v>0</v>
          </cell>
          <cell r="V67">
            <v>0</v>
          </cell>
          <cell r="W67">
            <v>20097.990000000002</v>
          </cell>
          <cell r="X67">
            <v>1816961</v>
          </cell>
          <cell r="Y67">
            <v>1.1061321624404707E-2</v>
          </cell>
          <cell r="Z67">
            <v>2086268</v>
          </cell>
          <cell r="AA67">
            <v>0</v>
          </cell>
          <cell r="AB67">
            <v>2086268</v>
          </cell>
          <cell r="AC67">
            <v>2911923</v>
          </cell>
          <cell r="AD67">
            <v>0.71645713159310875</v>
          </cell>
          <cell r="AE67">
            <v>0.72751845321751341</v>
          </cell>
          <cell r="AF67">
            <v>0.25</v>
          </cell>
          <cell r="AG67" t="str">
            <v>Meets Min.</v>
          </cell>
          <cell r="AH67">
            <v>648820</v>
          </cell>
          <cell r="AI67">
            <v>0</v>
          </cell>
          <cell r="AJ67">
            <v>670225</v>
          </cell>
          <cell r="AK67">
            <v>26745</v>
          </cell>
          <cell r="AL67">
            <v>1571274</v>
          </cell>
          <cell r="AM67">
            <v>514994</v>
          </cell>
          <cell r="AN67">
            <v>22702</v>
          </cell>
          <cell r="AO67">
            <v>2805940</v>
          </cell>
          <cell r="AP67">
            <v>3038586</v>
          </cell>
          <cell r="AQ67">
            <v>0.92343609823779882</v>
          </cell>
          <cell r="AR67">
            <v>0.69539351527322246</v>
          </cell>
          <cell r="AS67">
            <v>265787</v>
          </cell>
          <cell r="AT67">
            <v>1208</v>
          </cell>
          <cell r="AU67">
            <v>0</v>
          </cell>
          <cell r="AV67">
            <v>10000772</v>
          </cell>
          <cell r="AW67">
            <v>3026928</v>
          </cell>
          <cell r="AX67">
            <v>3175543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NO</v>
          </cell>
          <cell r="BF67" t="str">
            <v>NO</v>
          </cell>
          <cell r="BG67" t="str">
            <v>YES</v>
          </cell>
          <cell r="BH67" t="str">
            <v>NO</v>
          </cell>
          <cell r="BI67" t="str">
            <v>Kirsten Reding</v>
          </cell>
          <cell r="BK67" t="str">
            <v>918-426-7829</v>
          </cell>
          <cell r="BL67" t="str">
            <v>kkreding@odmhsas.org</v>
          </cell>
          <cell r="BP67">
            <v>1.7172077560785624</v>
          </cell>
          <cell r="BQ67">
            <v>19195.569877037778</v>
          </cell>
          <cell r="BR67">
            <v>910882.24186794087</v>
          </cell>
          <cell r="BS67">
            <v>22702</v>
          </cell>
          <cell r="BT67">
            <v>38984.050478495519</v>
          </cell>
          <cell r="BU67">
            <v>266995</v>
          </cell>
          <cell r="BV67">
            <v>952779.81174497865</v>
          </cell>
          <cell r="BW67">
            <v>702066.86222347419</v>
          </cell>
          <cell r="BY67">
            <v>0</v>
          </cell>
          <cell r="BZ67">
            <v>702066.86222347419</v>
          </cell>
        </row>
        <row r="68">
          <cell r="B68" t="str">
            <v>100690030B</v>
          </cell>
          <cell r="C68">
            <v>182</v>
          </cell>
          <cell r="F68" t="str">
            <v>37-4000</v>
          </cell>
          <cell r="G68" t="str">
            <v xml:space="preserve">FY 2017 </v>
          </cell>
          <cell r="H68">
            <v>42916</v>
          </cell>
          <cell r="I68" t="str">
            <v>Novitas Solutions, Inc</v>
          </cell>
          <cell r="J68" t="str">
            <v>www.novitas-solutions.com</v>
          </cell>
          <cell r="K68">
            <v>4128021890</v>
          </cell>
          <cell r="L68">
            <v>4387</v>
          </cell>
          <cell r="M68">
            <v>1508</v>
          </cell>
          <cell r="N68">
            <v>5895</v>
          </cell>
          <cell r="O68">
            <v>42163</v>
          </cell>
          <cell r="P68">
            <v>0.13981452932666083</v>
          </cell>
          <cell r="Q68">
            <v>0.56778352984456848</v>
          </cell>
          <cell r="R68">
            <v>0</v>
          </cell>
          <cell r="S68">
            <v>11296</v>
          </cell>
          <cell r="T68">
            <v>190895</v>
          </cell>
          <cell r="U68">
            <v>0</v>
          </cell>
          <cell r="V68">
            <v>0</v>
          </cell>
          <cell r="W68">
            <v>190895</v>
          </cell>
          <cell r="X68">
            <v>3056815</v>
          </cell>
          <cell r="Y68">
            <v>6.2448986935748484E-2</v>
          </cell>
          <cell r="Z68">
            <v>16255277</v>
          </cell>
          <cell r="AA68">
            <v>0</v>
          </cell>
          <cell r="AB68">
            <v>16255277</v>
          </cell>
          <cell r="AC68">
            <v>26402177</v>
          </cell>
          <cell r="AD68">
            <v>0.61567941916304858</v>
          </cell>
          <cell r="AE68">
            <v>0.6781284060987971</v>
          </cell>
          <cell r="AF68">
            <v>0.25</v>
          </cell>
          <cell r="AG68" t="str">
            <v>Meets Min.</v>
          </cell>
          <cell r="AH68">
            <v>423585</v>
          </cell>
          <cell r="AI68">
            <v>0</v>
          </cell>
          <cell r="AJ68">
            <v>438235</v>
          </cell>
          <cell r="AK68">
            <v>155043</v>
          </cell>
          <cell r="AL68">
            <v>13953822</v>
          </cell>
          <cell r="AM68">
            <v>2301455</v>
          </cell>
          <cell r="AN68">
            <v>900939.52000000014</v>
          </cell>
          <cell r="AO68">
            <v>17749494.52</v>
          </cell>
          <cell r="AP68">
            <v>26402177</v>
          </cell>
          <cell r="AQ68">
            <v>0.67227390074689675</v>
          </cell>
          <cell r="AR68">
            <v>0.62155177582515264</v>
          </cell>
          <cell r="AS68">
            <v>876788</v>
          </cell>
          <cell r="AT68">
            <v>2919</v>
          </cell>
          <cell r="AU68">
            <v>192662</v>
          </cell>
          <cell r="AV68">
            <v>19359230</v>
          </cell>
          <cell r="AW68">
            <v>8089514</v>
          </cell>
          <cell r="AX68" t="str">
            <v>N/A</v>
          </cell>
          <cell r="AY68" t="str">
            <v>N/A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NO</v>
          </cell>
          <cell r="BF68" t="str">
            <v>NO</v>
          </cell>
          <cell r="BG68" t="str">
            <v>YES</v>
          </cell>
          <cell r="BH68" t="str">
            <v>NO</v>
          </cell>
          <cell r="BI68" t="str">
            <v>jb fancher</v>
          </cell>
          <cell r="BJ68">
            <v>43324</v>
          </cell>
          <cell r="BK68" t="str">
            <v>405 573 3949</v>
          </cell>
          <cell r="BL68" t="str">
            <v>jbfanche@odmhsas.org</v>
          </cell>
          <cell r="BP68">
            <v>0.87944991232764058</v>
          </cell>
          <cell r="BQ68">
            <v>-2727.4421900189845</v>
          </cell>
          <cell r="BR68">
            <v>1886292.9699152904</v>
          </cell>
          <cell r="BS68">
            <v>900939.52000000014</v>
          </cell>
          <cell r="BT68">
            <v>792331.18187650666</v>
          </cell>
          <cell r="BU68">
            <v>879707</v>
          </cell>
          <cell r="BV68">
            <v>2784505.0477252714</v>
          </cell>
          <cell r="BW68">
            <v>1796189.7096017781</v>
          </cell>
          <cell r="BY68">
            <v>0</v>
          </cell>
          <cell r="BZ68">
            <v>1796189.7096017781</v>
          </cell>
        </row>
        <row r="69">
          <cell r="B69" t="str">
            <v>100700660B</v>
          </cell>
          <cell r="C69">
            <v>30</v>
          </cell>
          <cell r="F69" t="str">
            <v>37-4008</v>
          </cell>
          <cell r="G69" t="str">
            <v>FY2017</v>
          </cell>
          <cell r="H69">
            <v>42916</v>
          </cell>
          <cell r="I69" t="str">
            <v>Novitas Solutions, Inc.</v>
          </cell>
          <cell r="J69" t="str">
            <v>www.novitas-solutions.com</v>
          </cell>
          <cell r="K69" t="str">
            <v>412-802-1890</v>
          </cell>
          <cell r="L69">
            <v>509</v>
          </cell>
          <cell r="M69">
            <v>39</v>
          </cell>
          <cell r="N69">
            <v>548</v>
          </cell>
          <cell r="O69">
            <v>3954</v>
          </cell>
          <cell r="P69">
            <v>0.13859382903388973</v>
          </cell>
          <cell r="Q69">
            <v>0.56778352984456848</v>
          </cell>
          <cell r="R69">
            <v>0</v>
          </cell>
          <cell r="S69">
            <v>528</v>
          </cell>
          <cell r="T69">
            <v>17149.5</v>
          </cell>
          <cell r="U69">
            <v>0</v>
          </cell>
          <cell r="V69">
            <v>0</v>
          </cell>
          <cell r="W69">
            <v>17149.5</v>
          </cell>
          <cell r="X69">
            <v>1378209</v>
          </cell>
          <cell r="Y69">
            <v>1.2443323182478129E-2</v>
          </cell>
          <cell r="Z69">
            <v>1861026</v>
          </cell>
          <cell r="AA69">
            <v>0</v>
          </cell>
          <cell r="AB69">
            <v>1861026</v>
          </cell>
          <cell r="AC69">
            <v>2803673</v>
          </cell>
          <cell r="AD69">
            <v>0.663781403894106</v>
          </cell>
          <cell r="AE69">
            <v>0.6762247270765841</v>
          </cell>
          <cell r="AF69">
            <v>0.25</v>
          </cell>
          <cell r="AG69" t="str">
            <v>Meets Min.</v>
          </cell>
          <cell r="AH69">
            <v>303499.52000000002</v>
          </cell>
          <cell r="AI69">
            <v>0</v>
          </cell>
          <cell r="AJ69">
            <v>341469.96</v>
          </cell>
          <cell r="AK69">
            <v>25818.560000000001</v>
          </cell>
          <cell r="AL69">
            <v>1561708</v>
          </cell>
          <cell r="AM69">
            <v>299318</v>
          </cell>
          <cell r="AN69">
            <v>23300</v>
          </cell>
          <cell r="AO69">
            <v>2251614.52</v>
          </cell>
          <cell r="AP69">
            <v>2803673</v>
          </cell>
          <cell r="AQ69">
            <v>0.80309455489281378</v>
          </cell>
          <cell r="AR69">
            <v>0.67299023816258174</v>
          </cell>
          <cell r="AS69">
            <v>125847</v>
          </cell>
          <cell r="AT69">
            <v>0</v>
          </cell>
          <cell r="AU69">
            <v>0</v>
          </cell>
          <cell r="AV69">
            <v>9285805</v>
          </cell>
          <cell r="AW69">
            <v>2492529</v>
          </cell>
          <cell r="AX69">
            <v>2413922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 t="str">
            <v>NO</v>
          </cell>
          <cell r="BF69" t="str">
            <v>NO</v>
          </cell>
          <cell r="BG69" t="str">
            <v>YES</v>
          </cell>
          <cell r="BH69" t="str">
            <v>NO</v>
          </cell>
          <cell r="BI69" t="str">
            <v>Kirsten Reding</v>
          </cell>
          <cell r="BK69" t="str">
            <v>918-426-7829</v>
          </cell>
          <cell r="BL69" t="str">
            <v>kkreding@odmhsas.org</v>
          </cell>
          <cell r="BP69">
            <v>2.1669744726982523</v>
          </cell>
          <cell r="BQ69">
            <v>26903.260242878379</v>
          </cell>
          <cell r="BR69">
            <v>668072.89917566837</v>
          </cell>
          <cell r="BS69">
            <v>23300</v>
          </cell>
          <cell r="BT69">
            <v>50490.505213869277</v>
          </cell>
          <cell r="BU69">
            <v>125847</v>
          </cell>
          <cell r="BV69">
            <v>718276.15941854671</v>
          </cell>
          <cell r="BW69">
            <v>619619.66463241598</v>
          </cell>
          <cell r="BY69">
            <v>0</v>
          </cell>
          <cell r="BZ69">
            <v>619619.66463241598</v>
          </cell>
        </row>
        <row r="70">
          <cell r="B70" t="str">
            <v>100704080B</v>
          </cell>
          <cell r="C70">
            <v>28</v>
          </cell>
          <cell r="F70" t="str">
            <v>37-4001</v>
          </cell>
          <cell r="G70" t="str">
            <v>FY17</v>
          </cell>
          <cell r="H70">
            <v>42916</v>
          </cell>
          <cell r="I70" t="str">
            <v>Novitas Solutions</v>
          </cell>
          <cell r="J70" t="str">
            <v>https://novitas-solutions.com</v>
          </cell>
          <cell r="K70" t="str">
            <v>412 802 1890</v>
          </cell>
          <cell r="L70">
            <v>91</v>
          </cell>
          <cell r="M70">
            <v>154</v>
          </cell>
          <cell r="N70">
            <v>245</v>
          </cell>
          <cell r="O70">
            <v>5969</v>
          </cell>
          <cell r="P70">
            <v>4.1045401239738648E-2</v>
          </cell>
          <cell r="Q70">
            <v>0.56778352984456848</v>
          </cell>
          <cell r="R70">
            <v>0</v>
          </cell>
          <cell r="S70">
            <v>523</v>
          </cell>
          <cell r="T70">
            <v>16999.52</v>
          </cell>
          <cell r="V70">
            <v>0</v>
          </cell>
          <cell r="W70">
            <v>16999.52</v>
          </cell>
          <cell r="X70">
            <v>548537</v>
          </cell>
          <cell r="Y70">
            <v>3.0990653319648447E-2</v>
          </cell>
          <cell r="Z70">
            <v>2500328</v>
          </cell>
          <cell r="AA70">
            <v>0</v>
          </cell>
          <cell r="AB70">
            <v>2500328</v>
          </cell>
          <cell r="AC70">
            <v>3566119</v>
          </cell>
          <cell r="AD70">
            <v>0.70113420219572031</v>
          </cell>
          <cell r="AE70">
            <v>0.73212485551536877</v>
          </cell>
          <cell r="AF70">
            <v>0.25</v>
          </cell>
          <cell r="AG70" t="str">
            <v>Meets Min.</v>
          </cell>
          <cell r="AH70">
            <v>54367</v>
          </cell>
          <cell r="AJ70">
            <v>54367</v>
          </cell>
          <cell r="AK70">
            <v>0</v>
          </cell>
          <cell r="AL70">
            <v>1836020</v>
          </cell>
          <cell r="AM70">
            <v>664308</v>
          </cell>
          <cell r="AN70">
            <v>192973</v>
          </cell>
          <cell r="AO70">
            <v>2747668</v>
          </cell>
          <cell r="AP70">
            <v>3566119</v>
          </cell>
          <cell r="AQ70">
            <v>0.7704925158134095</v>
          </cell>
          <cell r="AR70">
            <v>0.70113420219572031</v>
          </cell>
          <cell r="AS70">
            <v>192519</v>
          </cell>
          <cell r="AT70">
            <v>2919</v>
          </cell>
          <cell r="AV70">
            <v>3991107</v>
          </cell>
          <cell r="AW70">
            <v>3566119</v>
          </cell>
          <cell r="BG70" t="str">
            <v>YES</v>
          </cell>
          <cell r="BH70" t="str">
            <v>NO</v>
          </cell>
          <cell r="BI70" t="str">
            <v>Belinda Carter</v>
          </cell>
          <cell r="BJ70">
            <v>43325</v>
          </cell>
          <cell r="BK70" t="str">
            <v>580-571-3227</v>
          </cell>
          <cell r="BL70" t="str">
            <v>bcarter@odmhsas.org</v>
          </cell>
          <cell r="BP70">
            <v>1.119390517886975</v>
          </cell>
          <cell r="BQ70">
            <v>2185.9960781150985</v>
          </cell>
          <cell r="BR70">
            <v>765928.67844115442</v>
          </cell>
          <cell r="BS70">
            <v>192973</v>
          </cell>
          <cell r="BT70">
            <v>216012.14640820323</v>
          </cell>
          <cell r="BU70">
            <v>195438</v>
          </cell>
          <cell r="BV70">
            <v>961087.67451926949</v>
          </cell>
          <cell r="BW70">
            <v>788688.82092747279</v>
          </cell>
          <cell r="BY70">
            <v>0</v>
          </cell>
          <cell r="BZ70">
            <v>788688.82092747279</v>
          </cell>
        </row>
        <row r="73">
          <cell r="D73" t="str">
            <v>All Hospitals Receiving Medicaid Payments in the State</v>
          </cell>
        </row>
        <row r="74">
          <cell r="D74" t="str">
            <v>Average of the Mean Medicaid Inpatient Utilization Rate</v>
          </cell>
          <cell r="G74">
            <v>0.32351524055993119</v>
          </cell>
        </row>
        <row r="75">
          <cell r="D75" t="str">
            <v>1-Standard Deviation Above the Mean</v>
          </cell>
          <cell r="G75">
            <v>0.24426828928463731</v>
          </cell>
        </row>
        <row r="76">
          <cell r="D76" t="str">
            <v>Federal Minimum</v>
          </cell>
          <cell r="G76">
            <v>0.56778352984456848</v>
          </cell>
        </row>
        <row r="80">
          <cell r="B80" t="str">
            <v>100700440A</v>
          </cell>
          <cell r="F80" t="str">
            <v>371326</v>
          </cell>
          <cell r="G80" t="str">
            <v>03/31/17</v>
          </cell>
          <cell r="H80">
            <v>43100</v>
          </cell>
          <cell r="I80" t="str">
            <v>NOVITAS</v>
          </cell>
          <cell r="L80">
            <v>31</v>
          </cell>
          <cell r="M80">
            <v>344</v>
          </cell>
          <cell r="N80">
            <v>375</v>
          </cell>
          <cell r="O80">
            <v>893</v>
          </cell>
          <cell r="P80">
            <v>0.41993281075027994</v>
          </cell>
          <cell r="Q80">
            <v>0.56778352984456848</v>
          </cell>
          <cell r="R80">
            <v>0</v>
          </cell>
          <cell r="S80">
            <v>725</v>
          </cell>
          <cell r="T80">
            <v>775655</v>
          </cell>
          <cell r="U80">
            <v>0</v>
          </cell>
          <cell r="V80">
            <v>0</v>
          </cell>
          <cell r="W80">
            <v>775655</v>
          </cell>
          <cell r="X80">
            <v>9035936</v>
          </cell>
          <cell r="Y80">
            <v>8.5841134775633654E-2</v>
          </cell>
          <cell r="Z80">
            <v>0</v>
          </cell>
          <cell r="AA80">
            <v>0</v>
          </cell>
          <cell r="AB80">
            <v>0</v>
          </cell>
          <cell r="AC80">
            <v>5298176</v>
          </cell>
          <cell r="AD80">
            <v>0</v>
          </cell>
          <cell r="AE80">
            <v>8.5841134775633654E-2</v>
          </cell>
          <cell r="AF80">
            <v>0.25</v>
          </cell>
          <cell r="AG80">
            <v>0</v>
          </cell>
          <cell r="AH80">
            <v>184562</v>
          </cell>
          <cell r="AI80">
            <v>0</v>
          </cell>
          <cell r="AJ80">
            <v>5529411</v>
          </cell>
          <cell r="AK80">
            <v>931418</v>
          </cell>
          <cell r="AL80">
            <v>15691</v>
          </cell>
          <cell r="AM80">
            <v>3387067</v>
          </cell>
          <cell r="AN80">
            <v>4471539</v>
          </cell>
          <cell r="AO80">
            <v>14335126</v>
          </cell>
          <cell r="AP80">
            <v>32869526</v>
          </cell>
          <cell r="AQ80">
            <v>0.43612207854777096</v>
          </cell>
          <cell r="AR80">
            <v>0.13186000917688925</v>
          </cell>
          <cell r="AS80">
            <v>945621</v>
          </cell>
          <cell r="AT80">
            <v>135638</v>
          </cell>
          <cell r="AU80">
            <v>53916</v>
          </cell>
          <cell r="AV80">
            <v>8939940</v>
          </cell>
          <cell r="AW80">
            <v>5705151</v>
          </cell>
          <cell r="AX80">
            <v>27164375</v>
          </cell>
          <cell r="AY80">
            <v>0</v>
          </cell>
          <cell r="BC80">
            <v>28942</v>
          </cell>
          <cell r="BD80">
            <v>2729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Alena Rainey</v>
          </cell>
          <cell r="BJ80">
            <v>43311</v>
          </cell>
          <cell r="BK80" t="str">
            <v>615-465-3388</v>
          </cell>
          <cell r="BL80" t="str">
            <v>Alena_Rainey@chs.net</v>
          </cell>
          <cell r="BP80">
            <v>0.3024</v>
          </cell>
          <cell r="BQ80">
            <v>404683.64862073131</v>
          </cell>
          <cell r="BR80">
            <v>999443.052624</v>
          </cell>
          <cell r="BS80">
            <v>4500481</v>
          </cell>
          <cell r="BT80">
            <v>1360945.4543999999</v>
          </cell>
          <cell r="BU80">
            <v>1083988</v>
          </cell>
          <cell r="BV80">
            <v>5904607.7012447314</v>
          </cell>
          <cell r="BW80">
            <v>1681084.1556447316</v>
          </cell>
          <cell r="BY80">
            <v>257067</v>
          </cell>
          <cell r="BZ80">
            <v>1424017.1556447316</v>
          </cell>
        </row>
        <row r="81">
          <cell r="B81" t="str">
            <v>200080160A</v>
          </cell>
          <cell r="F81" t="str">
            <v>37-2019</v>
          </cell>
          <cell r="G81">
            <v>42978</v>
          </cell>
          <cell r="H81">
            <v>43100</v>
          </cell>
          <cell r="I81" t="str">
            <v>NOVITAS SOLUTIONS</v>
          </cell>
          <cell r="J81" t="str">
            <v>novitas-solutions.com</v>
          </cell>
          <cell r="K81" t="str">
            <v>1-855-252-8782</v>
          </cell>
          <cell r="L81">
            <v>819</v>
          </cell>
          <cell r="M81">
            <v>0</v>
          </cell>
          <cell r="N81">
            <v>819</v>
          </cell>
          <cell r="O81">
            <v>10659</v>
          </cell>
          <cell r="P81">
            <v>7.6836476217281166E-2</v>
          </cell>
          <cell r="Q81">
            <v>0.56778352984456848</v>
          </cell>
          <cell r="R81">
            <v>0</v>
          </cell>
          <cell r="S81">
            <v>8361</v>
          </cell>
          <cell r="T81">
            <v>671802</v>
          </cell>
          <cell r="U81">
            <v>0</v>
          </cell>
          <cell r="V81">
            <v>0</v>
          </cell>
          <cell r="W81">
            <v>671802</v>
          </cell>
          <cell r="X81">
            <v>13853974</v>
          </cell>
          <cell r="Y81">
            <v>4.8491645790586874E-2</v>
          </cell>
          <cell r="Z81">
            <v>0</v>
          </cell>
          <cell r="AA81">
            <v>0</v>
          </cell>
          <cell r="AB81">
            <v>0</v>
          </cell>
          <cell r="AC81">
            <v>72784091</v>
          </cell>
          <cell r="AD81">
            <v>0</v>
          </cell>
          <cell r="AE81">
            <v>4.8491645790586874E-2</v>
          </cell>
          <cell r="AF81">
            <v>0.25</v>
          </cell>
          <cell r="AG81">
            <v>0</v>
          </cell>
          <cell r="AH81">
            <v>5906875</v>
          </cell>
          <cell r="AI81">
            <v>0</v>
          </cell>
          <cell r="AJ81">
            <v>5906875</v>
          </cell>
          <cell r="AK81">
            <v>-45780</v>
          </cell>
          <cell r="AL81">
            <v>0</v>
          </cell>
          <cell r="AM81">
            <v>0</v>
          </cell>
          <cell r="AN81">
            <v>0</v>
          </cell>
          <cell r="AO81">
            <v>5861095</v>
          </cell>
          <cell r="AP81">
            <v>72784091</v>
          </cell>
          <cell r="AQ81">
            <v>8.0527144317842761E-2</v>
          </cell>
          <cell r="AR81">
            <v>-6.2898360577176126E-4</v>
          </cell>
          <cell r="AS81">
            <v>0</v>
          </cell>
          <cell r="AT81">
            <v>0</v>
          </cell>
          <cell r="AU81">
            <v>0</v>
          </cell>
          <cell r="AV81">
            <v>12340661</v>
          </cell>
          <cell r="AW81">
            <v>68393702</v>
          </cell>
          <cell r="AX81">
            <v>13305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Billy Wilcox</v>
          </cell>
          <cell r="BJ81">
            <v>43308</v>
          </cell>
          <cell r="BK81" t="str">
            <v>469-621-6748</v>
          </cell>
          <cell r="BL81" t="str">
            <v>bwilcox@chghospitals.com</v>
          </cell>
          <cell r="BM81" t="str">
            <v>n/a</v>
          </cell>
          <cell r="BN81" t="str">
            <v>n/a</v>
          </cell>
          <cell r="BP81">
            <v>0.19020000000000001</v>
          </cell>
          <cell r="BQ81">
            <v>337077.62816199998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337077.62816199998</v>
          </cell>
          <cell r="BW81">
            <v>337077.62816199998</v>
          </cell>
          <cell r="BY81">
            <v>0</v>
          </cell>
          <cell r="BZ81">
            <v>337077.62816199998</v>
          </cell>
        </row>
        <row r="82">
          <cell r="B82" t="str">
            <v>200119790A</v>
          </cell>
          <cell r="F82" t="str">
            <v>37-2022</v>
          </cell>
          <cell r="G82">
            <v>42916</v>
          </cell>
          <cell r="H82">
            <v>43100</v>
          </cell>
          <cell r="I82" t="str">
            <v>NOVITAS SOLUTIONS</v>
          </cell>
          <cell r="J82" t="str">
            <v>novitas-solutions.com</v>
          </cell>
          <cell r="K82" t="str">
            <v>1-855-252-8782</v>
          </cell>
          <cell r="L82">
            <v>857</v>
          </cell>
          <cell r="M82">
            <v>0</v>
          </cell>
          <cell r="N82">
            <v>857</v>
          </cell>
          <cell r="O82">
            <v>21636</v>
          </cell>
          <cell r="P82">
            <v>3.9609909410242186E-2</v>
          </cell>
          <cell r="Q82">
            <v>0.56778352984456848</v>
          </cell>
          <cell r="R82">
            <v>0</v>
          </cell>
          <cell r="S82">
            <v>16780</v>
          </cell>
          <cell r="T82">
            <v>1162417</v>
          </cell>
          <cell r="U82">
            <v>0</v>
          </cell>
          <cell r="V82">
            <v>0</v>
          </cell>
          <cell r="W82">
            <v>1162417</v>
          </cell>
          <cell r="X82">
            <v>28701351</v>
          </cell>
          <cell r="Y82">
            <v>4.0500428011211037E-2</v>
          </cell>
          <cell r="Z82">
            <v>0</v>
          </cell>
          <cell r="AA82">
            <v>0</v>
          </cell>
          <cell r="AB82">
            <v>0</v>
          </cell>
          <cell r="AC82">
            <v>178482941</v>
          </cell>
          <cell r="AD82">
            <v>0</v>
          </cell>
          <cell r="AE82">
            <v>4.0500428011211037E-2</v>
          </cell>
          <cell r="AF82">
            <v>0.25</v>
          </cell>
          <cell r="AG82">
            <v>0</v>
          </cell>
          <cell r="AH82">
            <v>8524091</v>
          </cell>
          <cell r="AI82">
            <v>0</v>
          </cell>
          <cell r="AJ82">
            <v>8524091</v>
          </cell>
          <cell r="AK82">
            <v>64624</v>
          </cell>
          <cell r="AL82">
            <v>0</v>
          </cell>
          <cell r="AM82">
            <v>0</v>
          </cell>
          <cell r="AN82">
            <v>0</v>
          </cell>
          <cell r="AO82">
            <v>8588715</v>
          </cell>
          <cell r="AP82">
            <v>178482941</v>
          </cell>
          <cell r="AQ82">
            <v>4.8120649244568423E-2</v>
          </cell>
          <cell r="AR82">
            <v>3.6207381858415253E-4</v>
          </cell>
          <cell r="AS82">
            <v>0</v>
          </cell>
          <cell r="AT82">
            <v>0</v>
          </cell>
          <cell r="AU82">
            <v>0</v>
          </cell>
          <cell r="AV82">
            <v>25922321</v>
          </cell>
          <cell r="AW82">
            <v>170592737</v>
          </cell>
          <cell r="AX82">
            <v>17696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Billy Wilcox</v>
          </cell>
          <cell r="BJ82">
            <v>43308</v>
          </cell>
          <cell r="BK82" t="str">
            <v>469-621-6748</v>
          </cell>
          <cell r="BL82" t="str">
            <v>bwilcox@chghospitals.com</v>
          </cell>
          <cell r="BP82">
            <v>0.1633</v>
          </cell>
          <cell r="BQ82">
            <v>721353.45218800008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721353.45218800008</v>
          </cell>
          <cell r="BW82">
            <v>721353.45218800008</v>
          </cell>
          <cell r="BY82">
            <v>0</v>
          </cell>
          <cell r="BZ82">
            <v>721353.45218800008</v>
          </cell>
        </row>
        <row r="83">
          <cell r="B83" t="str">
            <v>100700820A</v>
          </cell>
          <cell r="F83" t="str">
            <v>370054</v>
          </cell>
          <cell r="G83" t="str">
            <v>12/31/2017</v>
          </cell>
          <cell r="H83">
            <v>43100</v>
          </cell>
          <cell r="I83" t="str">
            <v>Novitas - Carrie Rudy</v>
          </cell>
          <cell r="J83" t="str">
            <v>Carrie.rudy@novitas-solutions.com</v>
          </cell>
          <cell r="K83" t="str">
            <v>412-802-1718</v>
          </cell>
          <cell r="L83">
            <v>394</v>
          </cell>
          <cell r="M83">
            <v>0</v>
          </cell>
          <cell r="N83">
            <v>394</v>
          </cell>
          <cell r="O83">
            <v>3153</v>
          </cell>
          <cell r="P83">
            <v>0.1249603552172534</v>
          </cell>
          <cell r="Q83">
            <v>0.56778352984456848</v>
          </cell>
          <cell r="R83">
            <v>0</v>
          </cell>
          <cell r="T83">
            <v>1704151</v>
          </cell>
          <cell r="U83">
            <v>0</v>
          </cell>
          <cell r="V83">
            <v>14861</v>
          </cell>
          <cell r="W83">
            <v>1719012</v>
          </cell>
          <cell r="X83">
            <v>18735452</v>
          </cell>
          <cell r="Y83">
            <v>9.1751829632933324E-2</v>
          </cell>
          <cell r="Z83">
            <v>94812</v>
          </cell>
          <cell r="AA83">
            <v>0</v>
          </cell>
          <cell r="AB83">
            <v>94812</v>
          </cell>
          <cell r="AC83">
            <v>11775713</v>
          </cell>
          <cell r="AD83">
            <v>8.0514869885161093E-3</v>
          </cell>
          <cell r="AE83">
            <v>9.9803316621449437E-2</v>
          </cell>
          <cell r="AF83">
            <v>0.25</v>
          </cell>
          <cell r="AG83">
            <v>0</v>
          </cell>
          <cell r="AH83">
            <v>1449354</v>
          </cell>
          <cell r="AI83">
            <v>0</v>
          </cell>
          <cell r="AJ83">
            <v>8400302</v>
          </cell>
          <cell r="AK83">
            <v>1632942</v>
          </cell>
          <cell r="AL83">
            <v>437702</v>
          </cell>
          <cell r="AM83">
            <v>4674293</v>
          </cell>
          <cell r="AN83">
            <v>0</v>
          </cell>
          <cell r="AO83">
            <v>15145239</v>
          </cell>
          <cell r="AP83">
            <v>55962889</v>
          </cell>
          <cell r="AQ83">
            <v>0.27063004199086294</v>
          </cell>
          <cell r="AR83">
            <v>0.1205251751745697</v>
          </cell>
          <cell r="AS83">
            <v>0</v>
          </cell>
          <cell r="AT83">
            <v>0</v>
          </cell>
          <cell r="AU83">
            <v>286716</v>
          </cell>
          <cell r="AV83">
            <v>22758819</v>
          </cell>
          <cell r="AW83">
            <v>12239886</v>
          </cell>
          <cell r="AX83">
            <v>53034232</v>
          </cell>
          <cell r="AY83">
            <v>41784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Jackie McAdoo</v>
          </cell>
          <cell r="BJ83">
            <v>43311</v>
          </cell>
          <cell r="BK83" t="str">
            <v>405-779-2170</v>
          </cell>
          <cell r="BL83" t="str">
            <v>jmcadoo@gradymem.org</v>
          </cell>
          <cell r="BM83" t="str">
            <v>None</v>
          </cell>
          <cell r="BN83" t="str">
            <v>None</v>
          </cell>
          <cell r="BP83">
            <v>0.30640000000000001</v>
          </cell>
          <cell r="BQ83">
            <v>789048.34643868194</v>
          </cell>
          <cell r="BR83">
            <v>1179851.9964560003</v>
          </cell>
          <cell r="BS83">
            <v>0</v>
          </cell>
          <cell r="BT83">
            <v>0</v>
          </cell>
          <cell r="BU83">
            <v>0</v>
          </cell>
          <cell r="BV83">
            <v>1968900.3428946822</v>
          </cell>
          <cell r="BW83">
            <v>1968900.3428946822</v>
          </cell>
          <cell r="BY83">
            <v>1716043.84</v>
          </cell>
          <cell r="BZ83">
            <v>252856.50289468211</v>
          </cell>
        </row>
        <row r="84">
          <cell r="B84" t="str">
            <v>100700460A</v>
          </cell>
          <cell r="F84" t="str">
            <v>37-1305</v>
          </cell>
          <cell r="G84" t="str">
            <v>9/30/17</v>
          </cell>
          <cell r="H84">
            <v>43008</v>
          </cell>
          <cell r="I84" t="str">
            <v>Novitas Solutions, Inc. - Thomas Kruise</v>
          </cell>
          <cell r="J84" t="str">
            <v>thomas.kruise@novitas-solutions.com</v>
          </cell>
          <cell r="K84" t="str">
            <v>(412) 802-1854</v>
          </cell>
          <cell r="L84">
            <v>11</v>
          </cell>
          <cell r="M84">
            <v>85</v>
          </cell>
          <cell r="N84">
            <v>96</v>
          </cell>
          <cell r="O84">
            <v>271</v>
          </cell>
          <cell r="P84">
            <v>0.35424354243542433</v>
          </cell>
          <cell r="Q84">
            <v>0.56778352984456848</v>
          </cell>
          <cell r="R84">
            <v>0</v>
          </cell>
          <cell r="S84">
            <v>248</v>
          </cell>
          <cell r="T84">
            <v>232903</v>
          </cell>
          <cell r="U84">
            <v>0</v>
          </cell>
          <cell r="V84">
            <v>245</v>
          </cell>
          <cell r="W84">
            <v>233148</v>
          </cell>
          <cell r="X84">
            <v>3717892</v>
          </cell>
          <cell r="Y84">
            <v>6.270972906152196E-2</v>
          </cell>
          <cell r="Z84">
            <v>45563</v>
          </cell>
          <cell r="AA84">
            <v>56</v>
          </cell>
          <cell r="AB84">
            <v>45507</v>
          </cell>
          <cell r="AC84">
            <v>560494</v>
          </cell>
          <cell r="AD84">
            <v>8.1190878046865797E-2</v>
          </cell>
          <cell r="AE84">
            <v>0.14390060710838776</v>
          </cell>
          <cell r="AF84">
            <v>0.25</v>
          </cell>
          <cell r="AG84">
            <v>0</v>
          </cell>
          <cell r="AH84">
            <v>18661</v>
          </cell>
          <cell r="AI84">
            <v>0</v>
          </cell>
          <cell r="AJ84">
            <v>1445224</v>
          </cell>
          <cell r="AK84">
            <v>17386</v>
          </cell>
          <cell r="AL84">
            <v>40566</v>
          </cell>
          <cell r="AM84">
            <v>1084676</v>
          </cell>
          <cell r="AN84">
            <v>837919</v>
          </cell>
          <cell r="AO84">
            <v>3425771</v>
          </cell>
          <cell r="AP84">
            <v>6688437</v>
          </cell>
          <cell r="AQ84">
            <v>0.51219305795958014</v>
          </cell>
          <cell r="AR84">
            <v>0.17083632543746768</v>
          </cell>
          <cell r="AS84">
            <v>299298</v>
          </cell>
          <cell r="AT84">
            <v>44233</v>
          </cell>
          <cell r="AU84">
            <v>19751</v>
          </cell>
          <cell r="AV84">
            <v>6184950</v>
          </cell>
          <cell r="AW84">
            <v>1945604</v>
          </cell>
          <cell r="AX84">
            <v>5459734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3009</v>
          </cell>
          <cell r="BD84">
            <v>150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Steven Stubblefield</v>
          </cell>
          <cell r="BJ84">
            <v>43312</v>
          </cell>
          <cell r="BK84" t="str">
            <v>(918) 744-3382</v>
          </cell>
          <cell r="BL84" t="str">
            <v>steven.stubblefield@ascension.org</v>
          </cell>
          <cell r="BM84" t="str">
            <v>N/A</v>
          </cell>
          <cell r="BN84" t="str">
            <v>N/A</v>
          </cell>
          <cell r="BP84">
            <v>0.93020000000000003</v>
          </cell>
          <cell r="BQ84">
            <v>1195000.4181455576</v>
          </cell>
          <cell r="BR84">
            <v>1018891.0536560001</v>
          </cell>
          <cell r="BS84">
            <v>840928</v>
          </cell>
          <cell r="BT84">
            <v>782231.22560000001</v>
          </cell>
          <cell r="BU84">
            <v>343681</v>
          </cell>
          <cell r="BV84">
            <v>3054819.4718015576</v>
          </cell>
          <cell r="BW84">
            <v>2652441.6974015576</v>
          </cell>
          <cell r="BY84">
            <v>370362.5</v>
          </cell>
          <cell r="BZ84">
            <v>2282079.1974015576</v>
          </cell>
        </row>
        <row r="85">
          <cell r="B85" t="str">
            <v>100700380P</v>
          </cell>
          <cell r="F85" t="str">
            <v>37-4020</v>
          </cell>
          <cell r="G85" t="str">
            <v>7/1/2016 - 6/30/2017</v>
          </cell>
          <cell r="H85" t="str">
            <v>6/30</v>
          </cell>
          <cell r="I85" t="str">
            <v>Novitas Solutions</v>
          </cell>
          <cell r="J85" t="str">
            <v>steven.holubowics@novitas-solutions.com</v>
          </cell>
          <cell r="K85" t="str">
            <v>414-918-2662</v>
          </cell>
          <cell r="L85">
            <v>1040</v>
          </cell>
          <cell r="M85">
            <v>2928</v>
          </cell>
          <cell r="N85">
            <v>3968</v>
          </cell>
          <cell r="O85">
            <v>27302</v>
          </cell>
          <cell r="P85">
            <v>0.14533733792396161</v>
          </cell>
          <cell r="Q85">
            <v>0.56778352984456848</v>
          </cell>
          <cell r="R85">
            <v>0</v>
          </cell>
          <cell r="S85">
            <v>7791</v>
          </cell>
          <cell r="T85">
            <v>34671</v>
          </cell>
          <cell r="U85">
            <v>0</v>
          </cell>
          <cell r="V85">
            <v>0</v>
          </cell>
          <cell r="W85">
            <v>34671</v>
          </cell>
          <cell r="X85">
            <v>29419248</v>
          </cell>
          <cell r="Y85">
            <v>1.1785141482882227E-3</v>
          </cell>
          <cell r="Z85">
            <v>610872</v>
          </cell>
          <cell r="AA85">
            <v>0</v>
          </cell>
          <cell r="AB85">
            <v>610872</v>
          </cell>
          <cell r="AC85">
            <v>47186493</v>
          </cell>
          <cell r="AD85">
            <v>1.2945908058901516E-2</v>
          </cell>
          <cell r="AE85">
            <v>1.4124422207189739E-2</v>
          </cell>
          <cell r="AF85">
            <v>0.25</v>
          </cell>
          <cell r="AG85">
            <v>0</v>
          </cell>
          <cell r="AH85">
            <v>1622124</v>
          </cell>
          <cell r="AI85">
            <v>0</v>
          </cell>
          <cell r="AJ85">
            <v>1623114</v>
          </cell>
          <cell r="AK85">
            <v>386145</v>
          </cell>
          <cell r="AL85">
            <v>2232194</v>
          </cell>
          <cell r="AM85">
            <v>3305815</v>
          </cell>
          <cell r="AN85">
            <v>4729923</v>
          </cell>
          <cell r="AO85">
            <v>12277191</v>
          </cell>
          <cell r="AP85">
            <v>55219804</v>
          </cell>
          <cell r="AQ85">
            <v>0.22233311440221701</v>
          </cell>
          <cell r="AR85">
            <v>0.10728314066453405</v>
          </cell>
          <cell r="AS85">
            <v>1752218</v>
          </cell>
          <cell r="AT85">
            <v>294420</v>
          </cell>
          <cell r="AU85">
            <v>176312</v>
          </cell>
          <cell r="AV85">
            <v>24631465</v>
          </cell>
          <cell r="AW85">
            <v>46214427</v>
          </cell>
          <cell r="AX85">
            <v>7717708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136221</v>
          </cell>
          <cell r="BD85">
            <v>9323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Tim Matlock</v>
          </cell>
          <cell r="BJ85">
            <v>43294</v>
          </cell>
          <cell r="BK85" t="str">
            <v>918-502-8128</v>
          </cell>
          <cell r="BL85" t="str">
            <v>trmatlock@saintfrancis.com</v>
          </cell>
          <cell r="BM85" t="str">
            <v>n/a</v>
          </cell>
          <cell r="BN85" t="str">
            <v>n/a</v>
          </cell>
          <cell r="BP85">
            <v>0.51173911487441748</v>
          </cell>
          <cell r="BQ85">
            <v>-9956.5201107317989</v>
          </cell>
          <cell r="BR85">
            <v>1560864.9272997295</v>
          </cell>
          <cell r="BS85">
            <v>4866144</v>
          </cell>
          <cell r="BT85">
            <v>2490196.2234114571</v>
          </cell>
          <cell r="BU85">
            <v>2055961</v>
          </cell>
          <cell r="BV85">
            <v>6417052.4071889976</v>
          </cell>
          <cell r="BW85">
            <v>1985143.6306004552</v>
          </cell>
          <cell r="BY85">
            <v>34402</v>
          </cell>
          <cell r="BZ85">
            <v>1950741.6306004552</v>
          </cell>
        </row>
        <row r="86">
          <cell r="B86" t="str">
            <v>100699360A</v>
          </cell>
          <cell r="F86" t="str">
            <v>371336</v>
          </cell>
          <cell r="G86" t="str">
            <v>2017</v>
          </cell>
          <cell r="H86">
            <v>43100</v>
          </cell>
          <cell r="I86" t="str">
            <v>Brittany Day</v>
          </cell>
          <cell r="J86" t="str">
            <v>bday@newmanmemorialhospital.org</v>
          </cell>
          <cell r="K86" t="str">
            <v>580-938-5525</v>
          </cell>
          <cell r="L86">
            <v>16</v>
          </cell>
          <cell r="M86">
            <v>0</v>
          </cell>
          <cell r="N86">
            <v>16</v>
          </cell>
          <cell r="O86">
            <v>570</v>
          </cell>
          <cell r="P86">
            <v>2.8070175438596492E-2</v>
          </cell>
          <cell r="Q86">
            <v>0.56778352984456848</v>
          </cell>
          <cell r="R86">
            <v>0</v>
          </cell>
          <cell r="S86">
            <v>398</v>
          </cell>
          <cell r="T86">
            <v>301303</v>
          </cell>
          <cell r="U86">
            <v>0</v>
          </cell>
          <cell r="V86">
            <v>7650</v>
          </cell>
          <cell r="W86">
            <v>308953</v>
          </cell>
          <cell r="X86">
            <v>3415970</v>
          </cell>
          <cell r="Y86">
            <v>9.0443709985743428E-2</v>
          </cell>
          <cell r="Z86">
            <v>23844</v>
          </cell>
          <cell r="AA86">
            <v>0</v>
          </cell>
          <cell r="AB86">
            <v>23844</v>
          </cell>
          <cell r="AC86">
            <v>929976</v>
          </cell>
          <cell r="AD86">
            <v>2.5639371338615189E-2</v>
          </cell>
          <cell r="AE86">
            <v>0.11608308132435861</v>
          </cell>
          <cell r="AF86">
            <v>0.25</v>
          </cell>
          <cell r="AG86">
            <v>0</v>
          </cell>
          <cell r="AH86">
            <v>34804</v>
          </cell>
          <cell r="AI86">
            <v>0</v>
          </cell>
          <cell r="AJ86">
            <v>379898</v>
          </cell>
          <cell r="AK86">
            <v>24172</v>
          </cell>
          <cell r="AL86">
            <v>0</v>
          </cell>
          <cell r="AM86">
            <v>504111</v>
          </cell>
          <cell r="AN86">
            <v>0</v>
          </cell>
          <cell r="AO86">
            <v>908181</v>
          </cell>
          <cell r="AP86">
            <v>38858604</v>
          </cell>
          <cell r="AQ86">
            <v>2.3371426312689979E-2</v>
          </cell>
          <cell r="AR86">
            <v>1.359500717009803E-2</v>
          </cell>
          <cell r="AS86">
            <v>0</v>
          </cell>
          <cell r="AT86">
            <v>0</v>
          </cell>
          <cell r="AU86">
            <v>24172</v>
          </cell>
          <cell r="AV86">
            <v>28668235</v>
          </cell>
          <cell r="AW86">
            <v>929976</v>
          </cell>
          <cell r="AX86">
            <v>37928628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Brittany Day</v>
          </cell>
          <cell r="BJ86">
            <v>43306</v>
          </cell>
          <cell r="BK86" t="str">
            <v>580-938-5525</v>
          </cell>
          <cell r="BL86" t="str">
            <v>bday@newmanmemorialhospital.org</v>
          </cell>
          <cell r="BP86">
            <v>0.47470000000000001</v>
          </cell>
          <cell r="BQ86">
            <v>50683.963446628768</v>
          </cell>
          <cell r="BR86">
            <v>221583.37645100002</v>
          </cell>
          <cell r="BS86">
            <v>0</v>
          </cell>
          <cell r="BT86">
            <v>0</v>
          </cell>
          <cell r="BU86">
            <v>0</v>
          </cell>
          <cell r="BV86">
            <v>272267.33989762876</v>
          </cell>
          <cell r="BW86">
            <v>272267.33989762876</v>
          </cell>
          <cell r="BY86">
            <v>65435</v>
          </cell>
          <cell r="BZ86">
            <v>206832.33989762876</v>
          </cell>
        </row>
        <row r="87">
          <cell r="B87" t="str">
            <v>100699630A</v>
          </cell>
          <cell r="F87" t="str">
            <v>37-0138</v>
          </cell>
          <cell r="G87" t="str">
            <v>6/13/2017</v>
          </cell>
          <cell r="H87">
            <v>42916</v>
          </cell>
          <cell r="I87" t="str">
            <v>Novitas Solutions, Wanda Perez</v>
          </cell>
          <cell r="J87" t="str">
            <v>wanda.perez@novitas-solutions.com</v>
          </cell>
          <cell r="K87" t="str">
            <v>(904)363-5400</v>
          </cell>
          <cell r="L87">
            <v>727</v>
          </cell>
          <cell r="M87">
            <v>60</v>
          </cell>
          <cell r="N87">
            <v>787</v>
          </cell>
          <cell r="O87">
            <v>2360</v>
          </cell>
          <cell r="P87">
            <v>0.33347457627118643</v>
          </cell>
          <cell r="Q87">
            <v>0.56778352984456848</v>
          </cell>
          <cell r="R87">
            <v>0</v>
          </cell>
          <cell r="S87">
            <v>999</v>
          </cell>
          <cell r="T87">
            <v>1060793</v>
          </cell>
          <cell r="U87">
            <v>0</v>
          </cell>
          <cell r="V87">
            <v>70464</v>
          </cell>
          <cell r="W87">
            <v>1131257</v>
          </cell>
          <cell r="X87">
            <v>9401735</v>
          </cell>
          <cell r="Y87">
            <v>0.1203242805716179</v>
          </cell>
          <cell r="Z87">
            <v>143384</v>
          </cell>
          <cell r="AA87">
            <v>0</v>
          </cell>
          <cell r="AB87">
            <v>143384</v>
          </cell>
          <cell r="AC87">
            <v>8862335</v>
          </cell>
          <cell r="AD87">
            <v>1.6179031824005749E-2</v>
          </cell>
          <cell r="AE87">
            <v>0.13650331239562363</v>
          </cell>
          <cell r="AF87">
            <v>0.25</v>
          </cell>
          <cell r="AG87">
            <v>0</v>
          </cell>
          <cell r="AH87">
            <v>2685231</v>
          </cell>
          <cell r="AI87">
            <v>0</v>
          </cell>
          <cell r="AJ87">
            <v>6150798</v>
          </cell>
          <cell r="AK87">
            <v>710198</v>
          </cell>
          <cell r="AL87">
            <v>179811</v>
          </cell>
          <cell r="AM87">
            <v>4057429</v>
          </cell>
          <cell r="AN87">
            <v>1058476</v>
          </cell>
          <cell r="AO87">
            <v>12156712</v>
          </cell>
          <cell r="AP87">
            <v>36623588</v>
          </cell>
          <cell r="AQ87">
            <v>0.33193667425485457</v>
          </cell>
          <cell r="AR87">
            <v>0.13508883946597477</v>
          </cell>
          <cell r="AS87">
            <v>195266</v>
          </cell>
          <cell r="AT87">
            <v>40909</v>
          </cell>
          <cell r="AU87">
            <v>76286</v>
          </cell>
          <cell r="AV87">
            <v>10480411</v>
          </cell>
          <cell r="AW87">
            <v>8775650</v>
          </cell>
          <cell r="AX87">
            <v>24991641</v>
          </cell>
          <cell r="AY87">
            <v>24747</v>
          </cell>
          <cell r="AZ87">
            <v>0</v>
          </cell>
          <cell r="BA87">
            <v>0</v>
          </cell>
          <cell r="BB87">
            <v>0</v>
          </cell>
          <cell r="BC87">
            <v>110311</v>
          </cell>
          <cell r="BD87">
            <v>8082</v>
          </cell>
          <cell r="BE87" t="str">
            <v>NO</v>
          </cell>
          <cell r="BI87" t="str">
            <v>Michele Reust and Nicole Moffet</v>
          </cell>
          <cell r="BJ87">
            <v>43327</v>
          </cell>
          <cell r="BK87" t="str">
            <v>(580)338-6515</v>
          </cell>
          <cell r="BL87" t="str">
            <v>michele.reust@mhtcg.org; nicole.moffet@mhtcg.org</v>
          </cell>
          <cell r="BM87" t="str">
            <v>1</v>
          </cell>
          <cell r="BN87" t="str">
            <v>1</v>
          </cell>
          <cell r="BP87">
            <v>0.35020000000000001</v>
          </cell>
          <cell r="BQ87">
            <v>761002.87242329528</v>
          </cell>
          <cell r="BR87">
            <v>1384964.404874</v>
          </cell>
          <cell r="BS87">
            <v>1168787</v>
          </cell>
          <cell r="BT87">
            <v>409309.20740000001</v>
          </cell>
          <cell r="BU87">
            <v>244257</v>
          </cell>
          <cell r="BV87">
            <v>3314754.2772972952</v>
          </cell>
          <cell r="BW87">
            <v>2311019.4846972954</v>
          </cell>
          <cell r="BY87">
            <v>1108517.17</v>
          </cell>
          <cell r="BZ87">
            <v>1202502.3146972954</v>
          </cell>
        </row>
        <row r="88">
          <cell r="B88" t="str">
            <v>200320810D</v>
          </cell>
          <cell r="F88" t="str">
            <v>37-0011</v>
          </cell>
          <cell r="G88" t="str">
            <v>07/01/16 - 06/30/17</v>
          </cell>
          <cell r="H88">
            <v>42916</v>
          </cell>
          <cell r="I88" t="str">
            <v>Novitas Solutions  -  Melissa Travis,  Audit Manager</v>
          </cell>
          <cell r="J88" t="str">
            <v>melissa.travis@novitas-solutions.com</v>
          </cell>
          <cell r="K88" t="str">
            <v>(904) 363-5420</v>
          </cell>
          <cell r="L88">
            <v>129</v>
          </cell>
          <cell r="M88">
            <v>235</v>
          </cell>
          <cell r="N88">
            <v>364</v>
          </cell>
          <cell r="O88">
            <v>965</v>
          </cell>
          <cell r="P88">
            <v>0.37720207253886012</v>
          </cell>
          <cell r="Q88">
            <v>0.56778352984456848</v>
          </cell>
          <cell r="R88">
            <v>0</v>
          </cell>
          <cell r="S88">
            <v>459</v>
          </cell>
          <cell r="T88">
            <v>1052508</v>
          </cell>
          <cell r="U88">
            <v>1313.92</v>
          </cell>
          <cell r="V88">
            <v>0</v>
          </cell>
          <cell r="W88">
            <v>1053821.92</v>
          </cell>
          <cell r="X88">
            <v>7849062</v>
          </cell>
          <cell r="Y88">
            <v>0.13426087346488025</v>
          </cell>
          <cell r="Z88">
            <v>588468.94999999995</v>
          </cell>
          <cell r="AB88">
            <v>588468.94999999995</v>
          </cell>
          <cell r="AC88">
            <v>8678087</v>
          </cell>
          <cell r="AD88">
            <v>6.7810906942970262E-2</v>
          </cell>
          <cell r="AE88">
            <v>0.20207178040785051</v>
          </cell>
          <cell r="AF88">
            <v>0.25</v>
          </cell>
          <cell r="AG88">
            <v>0</v>
          </cell>
          <cell r="AH88">
            <v>1232419.95</v>
          </cell>
          <cell r="AI88">
            <v>15101.27</v>
          </cell>
          <cell r="AJ88">
            <v>6776107.0899999999</v>
          </cell>
          <cell r="AK88">
            <v>4084104</v>
          </cell>
          <cell r="AL88">
            <v>268617</v>
          </cell>
          <cell r="AM88">
            <v>6049845.1799999997</v>
          </cell>
          <cell r="AN88">
            <v>5593312.3499999996</v>
          </cell>
          <cell r="AO88">
            <v>22771985.619999997</v>
          </cell>
          <cell r="AP88">
            <v>42163104</v>
          </cell>
          <cell r="AQ88">
            <v>0.5400927223005213</v>
          </cell>
          <cell r="AR88">
            <v>0.24672201980195765</v>
          </cell>
          <cell r="AS88">
            <v>797764.27</v>
          </cell>
          <cell r="AT88">
            <v>62349.8</v>
          </cell>
          <cell r="AU88">
            <v>10430</v>
          </cell>
          <cell r="AV88">
            <v>12063355</v>
          </cell>
          <cell r="AW88">
            <v>8678087</v>
          </cell>
          <cell r="AX88">
            <v>30002961</v>
          </cell>
          <cell r="AY88">
            <v>12720</v>
          </cell>
          <cell r="BC88">
            <v>74769.09</v>
          </cell>
          <cell r="BD88">
            <v>1150.9299999999998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Randa Ogletree</v>
          </cell>
          <cell r="BJ88">
            <v>43307</v>
          </cell>
          <cell r="BK88" t="str">
            <v>(405) 936-5668</v>
          </cell>
          <cell r="BL88" t="str">
            <v>randa.ogletree@mercy.net</v>
          </cell>
          <cell r="BM88" t="str">
            <v>N/A</v>
          </cell>
          <cell r="BN88" t="str">
            <v>N/A</v>
          </cell>
          <cell r="BP88">
            <v>0.1474</v>
          </cell>
          <cell r="BQ88">
            <v>27285.065045571944</v>
          </cell>
          <cell r="BR88">
            <v>907756.69491795998</v>
          </cell>
          <cell r="BS88">
            <v>5668081.4399999995</v>
          </cell>
          <cell r="BT88">
            <v>835475.204256</v>
          </cell>
          <cell r="BU88">
            <v>861265.00000000012</v>
          </cell>
          <cell r="BV88">
            <v>6603123.1999635315</v>
          </cell>
          <cell r="BW88">
            <v>909251.96421953186</v>
          </cell>
          <cell r="BY88">
            <v>525263.92000000004</v>
          </cell>
          <cell r="BZ88">
            <v>383988.04421953182</v>
          </cell>
        </row>
        <row r="89">
          <cell r="B89" t="str">
            <v>200280620A</v>
          </cell>
          <cell r="F89" t="str">
            <v>370234</v>
          </cell>
          <cell r="G89" t="str">
            <v>CY2017</v>
          </cell>
          <cell r="H89">
            <v>43100</v>
          </cell>
          <cell r="I89" t="str">
            <v>Novitas Solutions - Carrie Rudy</v>
          </cell>
          <cell r="J89" t="str">
            <v>carrie.rudy@novitas-solutions.com</v>
          </cell>
          <cell r="K89" t="str">
            <v>412-802-1718</v>
          </cell>
          <cell r="L89">
            <v>838</v>
          </cell>
          <cell r="M89">
            <v>1313</v>
          </cell>
          <cell r="N89">
            <v>2151</v>
          </cell>
          <cell r="O89">
            <v>16104</v>
          </cell>
          <cell r="P89">
            <v>0.13356929955290611</v>
          </cell>
          <cell r="Q89">
            <v>0.56778352984456848</v>
          </cell>
          <cell r="R89">
            <v>0</v>
          </cell>
          <cell r="S89">
            <v>7828</v>
          </cell>
          <cell r="T89">
            <v>4395712.72</v>
          </cell>
          <cell r="U89">
            <v>0</v>
          </cell>
          <cell r="V89">
            <v>0</v>
          </cell>
          <cell r="W89">
            <v>4395712.72</v>
          </cell>
          <cell r="X89">
            <v>139335731.27000001</v>
          </cell>
          <cell r="Y89">
            <v>3.1547634479214368E-2</v>
          </cell>
          <cell r="Z89">
            <v>1764214.45</v>
          </cell>
          <cell r="AA89">
            <v>0</v>
          </cell>
          <cell r="AB89">
            <v>1764214.45</v>
          </cell>
          <cell r="AC89">
            <v>231371664.46000001</v>
          </cell>
          <cell r="AD89">
            <v>7.6250238079823337E-3</v>
          </cell>
          <cell r="AE89">
            <v>3.9172658287196703E-2</v>
          </cell>
          <cell r="AF89">
            <v>0.25</v>
          </cell>
          <cell r="AG89">
            <v>0</v>
          </cell>
          <cell r="AH89">
            <v>12190372.550000001</v>
          </cell>
          <cell r="AI89">
            <v>0</v>
          </cell>
          <cell r="AJ89">
            <v>24826502.949999999</v>
          </cell>
          <cell r="AK89">
            <v>2091938.91</v>
          </cell>
          <cell r="AL89">
            <v>975145.68</v>
          </cell>
          <cell r="AM89">
            <v>10991667.59</v>
          </cell>
          <cell r="AN89">
            <v>39304132.189999998</v>
          </cell>
          <cell r="AO89">
            <v>78189387.319999993</v>
          </cell>
          <cell r="AP89">
            <v>558531161.69000006</v>
          </cell>
          <cell r="AQ89">
            <v>0.1399910921414215</v>
          </cell>
          <cell r="AR89">
            <v>2.51709360986433E-2</v>
          </cell>
          <cell r="AS89">
            <v>7391704.6200000001</v>
          </cell>
          <cell r="AT89">
            <v>328965.21999999997</v>
          </cell>
          <cell r="AU89">
            <v>372721.62</v>
          </cell>
          <cell r="AV89">
            <v>121692718</v>
          </cell>
          <cell r="AW89">
            <v>235225050</v>
          </cell>
          <cell r="AX89">
            <v>319408898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Chad Deaton</v>
          </cell>
          <cell r="BJ89">
            <v>43292</v>
          </cell>
          <cell r="BK89" t="str">
            <v>405-972-7204</v>
          </cell>
          <cell r="BL89" t="str">
            <v>cdeaton@okheart.com</v>
          </cell>
          <cell r="BP89">
            <v>0.21160000000000001</v>
          </cell>
          <cell r="BQ89">
            <v>1035133.9635872813</v>
          </cell>
          <cell r="BR89">
            <v>2011708.6993053199</v>
          </cell>
          <cell r="BS89">
            <v>39304132.189999998</v>
          </cell>
          <cell r="BT89">
            <v>8316754.3714039996</v>
          </cell>
          <cell r="BU89">
            <v>7720669.8399999999</v>
          </cell>
          <cell r="BV89">
            <v>42350974.8528926</v>
          </cell>
          <cell r="BW89">
            <v>3642927.1942966022</v>
          </cell>
          <cell r="BY89">
            <v>0</v>
          </cell>
          <cell r="BZ89">
            <v>3642927.1942966022</v>
          </cell>
        </row>
        <row r="90">
          <cell r="B90" t="str">
            <v>200009170A</v>
          </cell>
          <cell r="F90" t="str">
            <v>370215</v>
          </cell>
          <cell r="G90" t="str">
            <v>CY2017</v>
          </cell>
          <cell r="H90">
            <v>43100</v>
          </cell>
          <cell r="I90" t="str">
            <v>Novitas Solutions - Carrie Rudy</v>
          </cell>
          <cell r="J90" t="str">
            <v>carrie.rudy@novitas-solutions.com</v>
          </cell>
          <cell r="K90" t="str">
            <v>412-802-1718</v>
          </cell>
          <cell r="L90">
            <v>979</v>
          </cell>
          <cell r="M90">
            <v>1576</v>
          </cell>
          <cell r="N90">
            <v>2555</v>
          </cell>
          <cell r="O90">
            <v>29480</v>
          </cell>
          <cell r="P90">
            <v>8.6668928086838529E-2</v>
          </cell>
          <cell r="Q90">
            <v>0.56778352984456848</v>
          </cell>
          <cell r="R90">
            <v>0</v>
          </cell>
          <cell r="S90">
            <v>15798</v>
          </cell>
          <cell r="T90">
            <v>4046123.65</v>
          </cell>
          <cell r="U90">
            <v>0</v>
          </cell>
          <cell r="V90">
            <v>0</v>
          </cell>
          <cell r="W90">
            <v>4046123.65</v>
          </cell>
          <cell r="X90">
            <v>257229304.25</v>
          </cell>
          <cell r="Y90">
            <v>1.5729637265852067E-2</v>
          </cell>
          <cell r="Z90">
            <v>2262591.4</v>
          </cell>
          <cell r="AA90">
            <v>0</v>
          </cell>
          <cell r="AB90">
            <v>2262591.4</v>
          </cell>
          <cell r="AC90">
            <v>361034000.01999998</v>
          </cell>
          <cell r="AD90">
            <v>6.266975963135496E-3</v>
          </cell>
          <cell r="AE90">
            <v>2.1996613228987563E-2</v>
          </cell>
          <cell r="AF90">
            <v>0.25</v>
          </cell>
          <cell r="AG90">
            <v>0</v>
          </cell>
          <cell r="AH90">
            <v>11983875.039999999</v>
          </cell>
          <cell r="AI90">
            <v>0</v>
          </cell>
          <cell r="AJ90">
            <v>24068230.300000001</v>
          </cell>
          <cell r="AK90">
            <v>2704328.46</v>
          </cell>
          <cell r="AL90">
            <v>606655.94999999995</v>
          </cell>
          <cell r="AM90">
            <v>16746538.42</v>
          </cell>
          <cell r="AN90">
            <v>46511072.539999999</v>
          </cell>
          <cell r="AO90">
            <v>90636825.670000002</v>
          </cell>
          <cell r="AP90">
            <v>953265405.15999997</v>
          </cell>
          <cell r="AQ90">
            <v>9.5080368152862055E-2</v>
          </cell>
          <cell r="AR90">
            <v>2.1040858843118786E-2</v>
          </cell>
          <cell r="AS90">
            <v>8772397.8000000007</v>
          </cell>
          <cell r="AT90">
            <v>459947.11</v>
          </cell>
          <cell r="AU90">
            <v>637283.77</v>
          </cell>
          <cell r="AV90">
            <v>210877163</v>
          </cell>
          <cell r="AW90">
            <v>357649534</v>
          </cell>
          <cell r="AX90">
            <v>591342751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Chad Deaton</v>
          </cell>
          <cell r="BJ90">
            <v>43292</v>
          </cell>
          <cell r="BK90" t="str">
            <v>405-972-7204</v>
          </cell>
          <cell r="BL90" t="str">
            <v>cdeaton@okheart.com</v>
          </cell>
          <cell r="BP90">
            <v>0.2208</v>
          </cell>
          <cell r="BQ90">
            <v>946861.39499190263</v>
          </cell>
          <cell r="BR90">
            <v>3152162.4705300797</v>
          </cell>
          <cell r="BS90">
            <v>46511072.539999999</v>
          </cell>
          <cell r="BT90">
            <v>10269644.816832</v>
          </cell>
          <cell r="BU90">
            <v>9232344.9100000001</v>
          </cell>
          <cell r="BV90">
            <v>50610096.405521981</v>
          </cell>
          <cell r="BW90">
            <v>5136323.7723539826</v>
          </cell>
          <cell r="BY90">
            <v>0</v>
          </cell>
          <cell r="BZ90">
            <v>5136323.7723539826</v>
          </cell>
        </row>
        <row r="91">
          <cell r="B91" t="str">
            <v>200752850A</v>
          </cell>
          <cell r="C91">
            <v>768</v>
          </cell>
          <cell r="F91" t="str">
            <v>370093</v>
          </cell>
          <cell r="G91" t="str">
            <v>08/31/17</v>
          </cell>
          <cell r="H91">
            <v>43100</v>
          </cell>
          <cell r="I91" t="str">
            <v>Novitas Solutions</v>
          </cell>
          <cell r="J91" t="str">
            <v>bruce.synder@novitas-solutions.com</v>
          </cell>
          <cell r="K91" t="str">
            <v>(214)-273-7074</v>
          </cell>
          <cell r="L91">
            <v>78094</v>
          </cell>
          <cell r="M91">
            <v>38</v>
          </cell>
          <cell r="N91">
            <v>78132</v>
          </cell>
          <cell r="O91">
            <v>218975</v>
          </cell>
          <cell r="P91">
            <v>0.35680785477794269</v>
          </cell>
          <cell r="Q91">
            <v>0.56778352984456848</v>
          </cell>
          <cell r="R91">
            <v>0</v>
          </cell>
          <cell r="S91">
            <v>45545</v>
          </cell>
          <cell r="T91">
            <v>164538835</v>
          </cell>
          <cell r="U91">
            <v>0</v>
          </cell>
          <cell r="V91">
            <v>19653737</v>
          </cell>
          <cell r="W91">
            <v>184192572</v>
          </cell>
          <cell r="X91">
            <v>911969314</v>
          </cell>
          <cell r="Y91">
            <v>0.20197233522267394</v>
          </cell>
          <cell r="Z91">
            <v>412482424</v>
          </cell>
          <cell r="AA91">
            <v>19653737</v>
          </cell>
          <cell r="AB91">
            <v>392828687</v>
          </cell>
          <cell r="AC91">
            <v>3689991682</v>
          </cell>
          <cell r="AD91">
            <v>0.10645787873079547</v>
          </cell>
          <cell r="AE91">
            <v>0.30843021395346942</v>
          </cell>
          <cell r="AF91">
            <v>0.25</v>
          </cell>
          <cell r="AG91" t="str">
            <v>Meets Min.</v>
          </cell>
          <cell r="AH91">
            <v>1020515743</v>
          </cell>
          <cell r="AI91">
            <v>0</v>
          </cell>
          <cell r="AJ91">
            <v>1362662399</v>
          </cell>
          <cell r="AK91">
            <v>3034996</v>
          </cell>
          <cell r="AL91">
            <v>43286196</v>
          </cell>
          <cell r="AM91">
            <v>538941070</v>
          </cell>
          <cell r="AN91">
            <v>760588</v>
          </cell>
          <cell r="AO91">
            <v>1948685249</v>
          </cell>
          <cell r="AP91">
            <v>5254915809</v>
          </cell>
          <cell r="AQ91">
            <v>0.37083091715047495</v>
          </cell>
          <cell r="AR91">
            <v>0.11137424142887919</v>
          </cell>
          <cell r="AS91">
            <v>113995</v>
          </cell>
          <cell r="AT91">
            <v>3951</v>
          </cell>
          <cell r="AU91">
            <v>669228</v>
          </cell>
          <cell r="AV91">
            <v>679391628</v>
          </cell>
          <cell r="AW91">
            <v>3687226423</v>
          </cell>
          <cell r="AX91">
            <v>1823724157</v>
          </cell>
          <cell r="AY91">
            <v>5220252</v>
          </cell>
          <cell r="AZ91">
            <v>0</v>
          </cell>
          <cell r="BA91">
            <v>0</v>
          </cell>
          <cell r="BB91">
            <v>0</v>
          </cell>
          <cell r="BC91">
            <v>4138086</v>
          </cell>
          <cell r="BD91">
            <v>17956</v>
          </cell>
          <cell r="BE91" t="str">
            <v>YES</v>
          </cell>
          <cell r="BI91" t="str">
            <v>David Pezewski</v>
          </cell>
          <cell r="BJ91" t="str">
            <v>July 13 2018</v>
          </cell>
          <cell r="BK91" t="str">
            <v>405-271-8132  ext 53399</v>
          </cell>
          <cell r="BL91" t="str">
            <v>david.pezewski@oumedicine.com</v>
          </cell>
          <cell r="BM91" t="str">
            <v>1</v>
          </cell>
          <cell r="BN91" t="str">
            <v>1</v>
          </cell>
          <cell r="BP91">
            <v>0.14448089016984542</v>
          </cell>
          <cell r="BQ91">
            <v>-51583809.713844597</v>
          </cell>
          <cell r="BR91">
            <v>79513381.26896964</v>
          </cell>
          <cell r="BS91">
            <v>4898674</v>
          </cell>
          <cell r="BT91">
            <v>707764.78017187736</v>
          </cell>
          <cell r="BU91">
            <v>135902</v>
          </cell>
          <cell r="BV91">
            <v>32828245.555125043</v>
          </cell>
          <cell r="BW91">
            <v>28501434.335296921</v>
          </cell>
          <cell r="BY91">
            <v>0</v>
          </cell>
          <cell r="BZ91">
            <v>28501434.335296921</v>
          </cell>
        </row>
        <row r="92">
          <cell r="B92" t="str">
            <v>100699820A</v>
          </cell>
          <cell r="F92" t="str">
            <v>37-1303</v>
          </cell>
          <cell r="G92">
            <v>42855</v>
          </cell>
          <cell r="H92">
            <v>42855</v>
          </cell>
          <cell r="I92" t="str">
            <v>Novitas</v>
          </cell>
          <cell r="L92">
            <v>21</v>
          </cell>
          <cell r="M92">
            <v>12</v>
          </cell>
          <cell r="N92">
            <v>33</v>
          </cell>
          <cell r="O92">
            <v>194</v>
          </cell>
          <cell r="P92">
            <v>0.17010309278350516</v>
          </cell>
          <cell r="Q92">
            <v>0.56778352984456848</v>
          </cell>
          <cell r="R92">
            <v>0</v>
          </cell>
          <cell r="S92">
            <v>137</v>
          </cell>
          <cell r="T92">
            <v>188724</v>
          </cell>
          <cell r="U92">
            <v>0</v>
          </cell>
          <cell r="V92">
            <v>608389</v>
          </cell>
          <cell r="W92">
            <v>797113</v>
          </cell>
          <cell r="X92">
            <v>5023267</v>
          </cell>
          <cell r="Y92">
            <v>0.15868417904124946</v>
          </cell>
          <cell r="Z92">
            <v>24457</v>
          </cell>
          <cell r="AA92">
            <v>0</v>
          </cell>
          <cell r="AB92">
            <v>24457</v>
          </cell>
          <cell r="AC92">
            <v>857021</v>
          </cell>
          <cell r="AD92">
            <v>2.8537223708637243E-2</v>
          </cell>
          <cell r="AE92">
            <v>0.18722140274988669</v>
          </cell>
          <cell r="AF92">
            <v>0.25</v>
          </cell>
          <cell r="AG92">
            <v>0</v>
          </cell>
          <cell r="AH92">
            <v>10143</v>
          </cell>
          <cell r="AI92">
            <v>0</v>
          </cell>
          <cell r="AJ92">
            <v>298664</v>
          </cell>
          <cell r="AK92">
            <v>0</v>
          </cell>
          <cell r="AL92">
            <v>0</v>
          </cell>
          <cell r="AM92">
            <v>322509</v>
          </cell>
          <cell r="AN92">
            <v>52893</v>
          </cell>
          <cell r="AO92">
            <v>674066</v>
          </cell>
          <cell r="AP92">
            <v>3999922</v>
          </cell>
          <cell r="AQ92">
            <v>0.16851978613582966</v>
          </cell>
          <cell r="AR92">
            <v>8.0628822262034106E-2</v>
          </cell>
          <cell r="AS92">
            <v>180000</v>
          </cell>
          <cell r="AT92">
            <v>20000</v>
          </cell>
          <cell r="AU92">
            <v>4580</v>
          </cell>
          <cell r="AV92">
            <v>5134146</v>
          </cell>
          <cell r="AW92">
            <v>1474752</v>
          </cell>
          <cell r="AX92">
            <v>3162225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Cindy Duncan</v>
          </cell>
          <cell r="BJ92">
            <v>43312</v>
          </cell>
          <cell r="BK92" t="str">
            <v>580-497-3336</v>
          </cell>
          <cell r="BL92" t="str">
            <v>cduncan@rmmh.net</v>
          </cell>
          <cell r="BP92">
            <v>1.2197</v>
          </cell>
          <cell r="BQ92">
            <v>284092.52212839015</v>
          </cell>
          <cell r="BR92">
            <v>400447.75411900005</v>
          </cell>
          <cell r="BS92">
            <v>52893</v>
          </cell>
          <cell r="BT92">
            <v>64513.592100000002</v>
          </cell>
          <cell r="BU92">
            <v>200000</v>
          </cell>
          <cell r="BV92">
            <v>737433.2762473902</v>
          </cell>
          <cell r="BW92">
            <v>549053.86834739021</v>
          </cell>
          <cell r="BY92">
            <v>165237.5</v>
          </cell>
          <cell r="BZ92">
            <v>383816.36834739021</v>
          </cell>
        </row>
        <row r="93">
          <cell r="B93" t="str">
            <v>200702430B</v>
          </cell>
          <cell r="F93" t="str">
            <v>37-0237</v>
          </cell>
          <cell r="G93" t="str">
            <v>3/29/2017 - 6/30/2017</v>
          </cell>
          <cell r="H93" t="str">
            <v>6/30</v>
          </cell>
          <cell r="I93" t="str">
            <v>Novitas Solutions</v>
          </cell>
          <cell r="J93" t="str">
            <v>steven.holubowics@novitas-solutions.com</v>
          </cell>
          <cell r="K93" t="str">
            <v>414-918-2662</v>
          </cell>
          <cell r="L93">
            <v>205</v>
          </cell>
          <cell r="M93">
            <v>261</v>
          </cell>
          <cell r="N93">
            <v>466</v>
          </cell>
          <cell r="O93">
            <v>879</v>
          </cell>
          <cell r="P93">
            <v>0.53014789533560869</v>
          </cell>
          <cell r="Q93">
            <v>0.56778352984456848</v>
          </cell>
          <cell r="R93">
            <v>0</v>
          </cell>
          <cell r="S93">
            <v>489</v>
          </cell>
          <cell r="T93">
            <v>208343</v>
          </cell>
          <cell r="U93">
            <v>0</v>
          </cell>
          <cell r="V93">
            <v>0</v>
          </cell>
          <cell r="W93">
            <v>208343</v>
          </cell>
          <cell r="X93">
            <v>1811071</v>
          </cell>
          <cell r="Y93">
            <v>0.11503856005645278</v>
          </cell>
          <cell r="Z93">
            <v>19839</v>
          </cell>
          <cell r="AA93">
            <v>0</v>
          </cell>
          <cell r="AB93">
            <v>19839</v>
          </cell>
          <cell r="AC93">
            <v>2299961</v>
          </cell>
          <cell r="AD93">
            <v>8.6257984374517663E-3</v>
          </cell>
          <cell r="AE93">
            <v>0.12366435849390456</v>
          </cell>
          <cell r="AF93">
            <v>0.25</v>
          </cell>
          <cell r="AG93">
            <v>0</v>
          </cell>
          <cell r="AH93">
            <v>443207</v>
          </cell>
          <cell r="AI93">
            <v>0</v>
          </cell>
          <cell r="AJ93">
            <v>2059931</v>
          </cell>
          <cell r="AK93">
            <v>11028</v>
          </cell>
          <cell r="AL93">
            <v>24090</v>
          </cell>
          <cell r="AM93">
            <v>1317681</v>
          </cell>
          <cell r="AN93">
            <v>1708315</v>
          </cell>
          <cell r="AO93">
            <v>5121045</v>
          </cell>
          <cell r="AP93">
            <v>12223134</v>
          </cell>
          <cell r="AQ93">
            <v>0.41896333624420712</v>
          </cell>
          <cell r="AR93">
            <v>0.1106752981682112</v>
          </cell>
          <cell r="AS93">
            <v>293069</v>
          </cell>
          <cell r="AT93">
            <v>24786</v>
          </cell>
          <cell r="AU93">
            <v>13688</v>
          </cell>
          <cell r="AV93">
            <v>3333041</v>
          </cell>
          <cell r="AW93">
            <v>2285439</v>
          </cell>
          <cell r="AX93">
            <v>8227942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10521</v>
          </cell>
          <cell r="BD93">
            <v>123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Tim Matlock</v>
          </cell>
          <cell r="BJ93">
            <v>43294</v>
          </cell>
          <cell r="BK93" t="str">
            <v>918-502-8128</v>
          </cell>
          <cell r="BL93" t="str">
            <v>trmatlock@saintfrancis.com</v>
          </cell>
          <cell r="BM93" t="str">
            <v>n/a</v>
          </cell>
          <cell r="BN93" t="str">
            <v>n/a</v>
          </cell>
          <cell r="BP93">
            <v>0.2586</v>
          </cell>
          <cell r="BQ93">
            <v>1206542.2685346976</v>
          </cell>
          <cell r="BR93">
            <v>336876.23579800001</v>
          </cell>
          <cell r="BS93">
            <v>1718836</v>
          </cell>
          <cell r="BT93">
            <v>444490.98959999997</v>
          </cell>
          <cell r="BU93">
            <v>317978</v>
          </cell>
          <cell r="BV93">
            <v>3262254.5043326975</v>
          </cell>
          <cell r="BW93">
            <v>1669931.4939326975</v>
          </cell>
          <cell r="BY93">
            <v>733697.19000000006</v>
          </cell>
          <cell r="BZ93">
            <v>936234.3039326974</v>
          </cell>
        </row>
        <row r="94">
          <cell r="B94" t="str">
            <v>100700190A</v>
          </cell>
          <cell r="F94" t="str">
            <v>37-0112</v>
          </cell>
          <cell r="G94" t="str">
            <v>3/31/2017</v>
          </cell>
          <cell r="H94">
            <v>42825</v>
          </cell>
          <cell r="I94" t="str">
            <v>Palmetto</v>
          </cell>
          <cell r="L94">
            <v>204</v>
          </cell>
          <cell r="M94">
            <v>828</v>
          </cell>
          <cell r="N94">
            <v>1032</v>
          </cell>
          <cell r="O94">
            <v>2750</v>
          </cell>
          <cell r="P94">
            <v>0.37527272727272726</v>
          </cell>
          <cell r="Q94">
            <v>0.56778352984456848</v>
          </cell>
          <cell r="R94">
            <v>0</v>
          </cell>
          <cell r="S94">
            <v>6534</v>
          </cell>
          <cell r="T94">
            <v>1900606.43</v>
          </cell>
          <cell r="U94">
            <v>0</v>
          </cell>
          <cell r="V94">
            <v>0</v>
          </cell>
          <cell r="W94">
            <v>1900606.43</v>
          </cell>
          <cell r="X94">
            <v>7374976</v>
          </cell>
          <cell r="Y94">
            <v>0.25771018509077182</v>
          </cell>
          <cell r="Z94">
            <v>63571</v>
          </cell>
          <cell r="AA94">
            <v>0</v>
          </cell>
          <cell r="AB94">
            <v>63571</v>
          </cell>
          <cell r="AC94">
            <v>7903328</v>
          </cell>
          <cell r="AD94">
            <v>8.0435735426898636E-3</v>
          </cell>
          <cell r="AE94">
            <v>0.26575375863346168</v>
          </cell>
          <cell r="AF94">
            <v>0.25</v>
          </cell>
          <cell r="AG94" t="str">
            <v>Meets Min.</v>
          </cell>
          <cell r="AH94">
            <v>871469</v>
          </cell>
          <cell r="AI94">
            <v>0</v>
          </cell>
          <cell r="AJ94">
            <v>7904410</v>
          </cell>
          <cell r="AK94">
            <v>2243065</v>
          </cell>
          <cell r="AM94">
            <v>4454541</v>
          </cell>
          <cell r="AN94">
            <v>7745679</v>
          </cell>
          <cell r="AO94">
            <v>22347695</v>
          </cell>
          <cell r="AP94">
            <v>42564556</v>
          </cell>
          <cell r="AQ94">
            <v>0.52503061467386147</v>
          </cell>
          <cell r="AR94">
            <v>0.15735171770615908</v>
          </cell>
          <cell r="AS94">
            <v>1731558</v>
          </cell>
          <cell r="AT94">
            <v>158056</v>
          </cell>
          <cell r="AU94">
            <v>77356</v>
          </cell>
          <cell r="AV94">
            <v>8945604</v>
          </cell>
          <cell r="AW94">
            <v>7903328</v>
          </cell>
          <cell r="AX94">
            <v>29771586</v>
          </cell>
          <cell r="AY94">
            <v>35241</v>
          </cell>
          <cell r="BI94" t="str">
            <v>Priacilla Leatherman</v>
          </cell>
          <cell r="BJ94">
            <v>43312</v>
          </cell>
          <cell r="BK94" t="str">
            <v>918-458-2457</v>
          </cell>
          <cell r="BL94" t="str">
            <v>pleatherman@nhs-ok.org</v>
          </cell>
          <cell r="BP94">
            <v>0.42830000000000001</v>
          </cell>
          <cell r="BQ94">
            <v>1588252.3989558984</v>
          </cell>
          <cell r="BR94">
            <v>1885439.6276090001</v>
          </cell>
          <cell r="BS94">
            <v>7745679</v>
          </cell>
          <cell r="BT94">
            <v>3317474.3157000002</v>
          </cell>
          <cell r="BU94">
            <v>1889614</v>
          </cell>
          <cell r="BV94">
            <v>11219371.026564898</v>
          </cell>
          <cell r="BW94">
            <v>4901552.3422648981</v>
          </cell>
          <cell r="BY94">
            <v>812343.57</v>
          </cell>
          <cell r="BZ94">
            <v>4089208.7722648983</v>
          </cell>
        </row>
        <row r="95">
          <cell r="B95" t="str">
            <v>100699830A</v>
          </cell>
          <cell r="F95" t="str">
            <v>37-0080</v>
          </cell>
          <cell r="G95">
            <v>42916</v>
          </cell>
          <cell r="H95">
            <v>43281</v>
          </cell>
          <cell r="L95">
            <v>18</v>
          </cell>
          <cell r="M95">
            <v>113</v>
          </cell>
          <cell r="N95">
            <v>131</v>
          </cell>
          <cell r="O95">
            <v>1601</v>
          </cell>
          <cell r="P95">
            <v>8.1823860087445341E-2</v>
          </cell>
          <cell r="Q95">
            <v>0.56778352984456848</v>
          </cell>
          <cell r="R95">
            <v>0</v>
          </cell>
          <cell r="S95">
            <v>1325</v>
          </cell>
          <cell r="T95">
            <v>329573</v>
          </cell>
          <cell r="U95">
            <v>0</v>
          </cell>
          <cell r="V95">
            <v>1158966</v>
          </cell>
          <cell r="W95">
            <v>1488539</v>
          </cell>
          <cell r="X95">
            <v>7746026</v>
          </cell>
          <cell r="Y95">
            <v>0.19216808722304832</v>
          </cell>
          <cell r="Z95">
            <v>6416</v>
          </cell>
          <cell r="AA95">
            <v>188205</v>
          </cell>
          <cell r="AB95">
            <v>-181789</v>
          </cell>
          <cell r="AC95">
            <v>3444504</v>
          </cell>
          <cell r="AD95">
            <v>-5.2776539089517675E-2</v>
          </cell>
          <cell r="AE95">
            <v>0.13939154813353064</v>
          </cell>
          <cell r="AF95">
            <v>0.25</v>
          </cell>
          <cell r="AG95">
            <v>0</v>
          </cell>
          <cell r="AH95">
            <v>50189</v>
          </cell>
          <cell r="AI95">
            <v>0</v>
          </cell>
          <cell r="AJ95">
            <v>896312</v>
          </cell>
          <cell r="AK95">
            <v>1578442</v>
          </cell>
          <cell r="AL95">
            <v>54855</v>
          </cell>
          <cell r="AM95">
            <v>0</v>
          </cell>
          <cell r="AN95">
            <v>988946</v>
          </cell>
          <cell r="AO95">
            <v>3518555</v>
          </cell>
          <cell r="AP95">
            <v>21211193</v>
          </cell>
          <cell r="AQ95">
            <v>0.16588199447338958</v>
          </cell>
          <cell r="AR95">
            <v>7.7001656625348705E-2</v>
          </cell>
          <cell r="AS95">
            <v>291846</v>
          </cell>
          <cell r="AT95">
            <v>33540</v>
          </cell>
          <cell r="AU95">
            <v>0</v>
          </cell>
          <cell r="AV95">
            <v>10257331</v>
          </cell>
          <cell r="AW95">
            <v>10464395</v>
          </cell>
          <cell r="AX95">
            <v>12431221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Kevin O'Brien</v>
          </cell>
          <cell r="BJ95">
            <v>43312</v>
          </cell>
          <cell r="BK95" t="str">
            <v>580-430-3355</v>
          </cell>
          <cell r="BL95" t="str">
            <v>kobrien@smcok.com</v>
          </cell>
          <cell r="BP95">
            <v>0.61570000000000003</v>
          </cell>
          <cell r="BQ95">
            <v>349373.20364874823</v>
          </cell>
          <cell r="BR95">
            <v>0</v>
          </cell>
          <cell r="BS95">
            <v>988946</v>
          </cell>
          <cell r="BT95">
            <v>608894.05220000003</v>
          </cell>
          <cell r="BU95">
            <v>325386</v>
          </cell>
          <cell r="BV95">
            <v>1338319.2036487483</v>
          </cell>
          <cell r="BW95">
            <v>632881.25584874826</v>
          </cell>
          <cell r="BY95">
            <v>70766.399999999994</v>
          </cell>
          <cell r="BZ95">
            <v>562114.85584874824</v>
          </cell>
        </row>
        <row r="96">
          <cell r="B96" t="str">
            <v>200310990A</v>
          </cell>
          <cell r="F96" t="str">
            <v>37-0235</v>
          </cell>
          <cell r="G96" t="str">
            <v>12/31/17</v>
          </cell>
          <cell r="H96">
            <v>43100</v>
          </cell>
          <cell r="I96" t="str">
            <v>Novitas Solutions, Inc. - Thomas Kruise</v>
          </cell>
          <cell r="J96" t="str">
            <v>thomas.kruise@novitas-solutions.com</v>
          </cell>
          <cell r="K96" t="str">
            <v>(412) 802-1854</v>
          </cell>
          <cell r="L96">
            <v>177</v>
          </cell>
          <cell r="M96">
            <v>340</v>
          </cell>
          <cell r="N96">
            <v>517</v>
          </cell>
          <cell r="O96">
            <v>5857</v>
          </cell>
          <cell r="P96">
            <v>8.8270445620624888E-2</v>
          </cell>
          <cell r="Q96">
            <v>0.56778352984456848</v>
          </cell>
          <cell r="R96">
            <v>0</v>
          </cell>
          <cell r="S96">
            <v>2662</v>
          </cell>
          <cell r="T96">
            <v>2453242</v>
          </cell>
          <cell r="U96">
            <v>0</v>
          </cell>
          <cell r="V96">
            <v>10815</v>
          </cell>
          <cell r="W96">
            <v>2464057</v>
          </cell>
          <cell r="X96">
            <v>63799995</v>
          </cell>
          <cell r="Y96">
            <v>3.8621586098870384E-2</v>
          </cell>
          <cell r="Z96">
            <v>1527931</v>
          </cell>
          <cell r="AA96">
            <v>4516</v>
          </cell>
          <cell r="AB96">
            <v>1523415</v>
          </cell>
          <cell r="AC96">
            <v>101183155</v>
          </cell>
          <cell r="AD96">
            <v>1.5056014017352987E-2</v>
          </cell>
          <cell r="AE96">
            <v>5.367760011622337E-2</v>
          </cell>
          <cell r="AF96">
            <v>0.25</v>
          </cell>
          <cell r="AG96">
            <v>0</v>
          </cell>
          <cell r="AH96">
            <v>2230272</v>
          </cell>
          <cell r="AI96">
            <v>0</v>
          </cell>
          <cell r="AJ96">
            <v>19544692</v>
          </cell>
          <cell r="AK96">
            <v>2181602</v>
          </cell>
          <cell r="AL96">
            <v>5090405</v>
          </cell>
          <cell r="AM96">
            <v>16396127</v>
          </cell>
          <cell r="AN96">
            <v>10599305</v>
          </cell>
          <cell r="AO96">
            <v>53812131</v>
          </cell>
          <cell r="AP96">
            <v>242320286</v>
          </cell>
          <cell r="AQ96">
            <v>0.22207026860309995</v>
          </cell>
          <cell r="AR96">
            <v>9.7672936883212491E-2</v>
          </cell>
          <cell r="AS96">
            <v>1682300</v>
          </cell>
          <cell r="AT96">
            <v>145276</v>
          </cell>
          <cell r="AU96">
            <v>549612</v>
          </cell>
          <cell r="AV96">
            <v>53424437</v>
          </cell>
          <cell r="AW96">
            <v>101172741</v>
          </cell>
          <cell r="AX96">
            <v>143952035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34712</v>
          </cell>
          <cell r="BD96">
            <v>2267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Steven Stubblefield</v>
          </cell>
          <cell r="BJ96">
            <v>43312</v>
          </cell>
          <cell r="BK96" t="str">
            <v>(918) 744-3382</v>
          </cell>
          <cell r="BL96" t="str">
            <v>steven.stubblefield@ascension.org</v>
          </cell>
          <cell r="BM96" t="str">
            <v>N/A</v>
          </cell>
          <cell r="BN96" t="str">
            <v>N/A</v>
          </cell>
          <cell r="BP96">
            <v>0.24299999999999999</v>
          </cell>
          <cell r="BQ96">
            <v>2445681.4215744566</v>
          </cell>
          <cell r="BR96">
            <v>3537686.2668300001</v>
          </cell>
          <cell r="BS96">
            <v>10634017</v>
          </cell>
          <cell r="BT96">
            <v>2584066.1310000001</v>
          </cell>
          <cell r="BU96">
            <v>1829843</v>
          </cell>
          <cell r="BV96">
            <v>16617384.688404456</v>
          </cell>
          <cell r="BW96">
            <v>6737590.8194044568</v>
          </cell>
          <cell r="BY96">
            <v>1396560.2799999998</v>
          </cell>
          <cell r="BZ96">
            <v>5341030.5394044574</v>
          </cell>
        </row>
        <row r="97">
          <cell r="B97" t="str">
            <v>100699550A</v>
          </cell>
          <cell r="F97" t="str">
            <v>37-1312</v>
          </cell>
          <cell r="G97" t="str">
            <v>9/30/17</v>
          </cell>
          <cell r="H97">
            <v>43008</v>
          </cell>
          <cell r="I97" t="str">
            <v>Novitas Solutions, Inc. - Thomas Kruise</v>
          </cell>
          <cell r="J97" t="str">
            <v>thomas.kruise@novitas-solutions.com</v>
          </cell>
          <cell r="K97" t="str">
            <v>(412) 802-1854</v>
          </cell>
          <cell r="L97">
            <v>52</v>
          </cell>
          <cell r="M97">
            <v>164</v>
          </cell>
          <cell r="N97">
            <v>216</v>
          </cell>
          <cell r="O97">
            <v>966</v>
          </cell>
          <cell r="P97">
            <v>0.2236024844720497</v>
          </cell>
          <cell r="Q97">
            <v>0.56778352984456848</v>
          </cell>
          <cell r="R97">
            <v>0</v>
          </cell>
          <cell r="S97">
            <v>402</v>
          </cell>
          <cell r="T97">
            <v>1969286</v>
          </cell>
          <cell r="U97">
            <v>0</v>
          </cell>
          <cell r="V97">
            <v>9206</v>
          </cell>
          <cell r="W97">
            <v>1978492</v>
          </cell>
          <cell r="X97">
            <v>20200393</v>
          </cell>
          <cell r="Y97">
            <v>9.794324298542112E-2</v>
          </cell>
          <cell r="Z97">
            <v>1571503</v>
          </cell>
          <cell r="AA97">
            <v>1474</v>
          </cell>
          <cell r="AB97">
            <v>1570029</v>
          </cell>
          <cell r="AC97">
            <v>4083148</v>
          </cell>
          <cell r="AD97">
            <v>0.38451435020234387</v>
          </cell>
          <cell r="AE97">
            <v>0.48245759318776499</v>
          </cell>
          <cell r="AF97">
            <v>0.25</v>
          </cell>
          <cell r="AG97" t="str">
            <v>Meets Min.</v>
          </cell>
          <cell r="AH97">
            <v>350275</v>
          </cell>
          <cell r="AI97">
            <v>0</v>
          </cell>
          <cell r="AJ97">
            <v>13729984</v>
          </cell>
          <cell r="AK97">
            <v>767644</v>
          </cell>
          <cell r="AL97">
            <v>1791170</v>
          </cell>
          <cell r="AM97">
            <v>12284865</v>
          </cell>
          <cell r="AN97">
            <v>5916145</v>
          </cell>
          <cell r="AO97">
            <v>34489808</v>
          </cell>
          <cell r="AP97">
            <v>74192989</v>
          </cell>
          <cell r="AQ97">
            <v>0.46486613445375546</v>
          </cell>
          <cell r="AR97">
            <v>0.20006848625548704</v>
          </cell>
          <cell r="AS97">
            <v>948410</v>
          </cell>
          <cell r="AT97">
            <v>239789</v>
          </cell>
          <cell r="AU97">
            <v>325105</v>
          </cell>
          <cell r="AV97">
            <v>20314394</v>
          </cell>
          <cell r="AW97">
            <v>16072442</v>
          </cell>
          <cell r="AX97">
            <v>63446780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22201</v>
          </cell>
          <cell r="BD97">
            <v>2831</v>
          </cell>
          <cell r="BE97" t="str">
            <v>NO</v>
          </cell>
          <cell r="BF97" t="str">
            <v>NO</v>
          </cell>
          <cell r="BG97" t="str">
            <v>NO</v>
          </cell>
          <cell r="BH97" t="str">
            <v>NO</v>
          </cell>
          <cell r="BI97" t="str">
            <v>Steven Stubblefield</v>
          </cell>
          <cell r="BJ97">
            <v>43312</v>
          </cell>
          <cell r="BK97" t="str">
            <v>(918) 744-3382</v>
          </cell>
          <cell r="BL97" t="str">
            <v>steven.stubblefield@ascension.org</v>
          </cell>
          <cell r="BM97" t="str">
            <v>N/A</v>
          </cell>
          <cell r="BN97" t="str">
            <v>N/A</v>
          </cell>
          <cell r="BP97">
            <v>0.3291</v>
          </cell>
          <cell r="BQ97">
            <v>2644039.0946498811</v>
          </cell>
          <cell r="BR97">
            <v>3829379.3936450002</v>
          </cell>
          <cell r="BS97">
            <v>5938346</v>
          </cell>
          <cell r="BT97">
            <v>1954309.6686</v>
          </cell>
          <cell r="BU97">
            <v>1191030</v>
          </cell>
          <cell r="BV97">
            <v>12411764.488294881</v>
          </cell>
          <cell r="BW97">
            <v>7236698.1568948813</v>
          </cell>
          <cell r="BY97">
            <v>1407510</v>
          </cell>
          <cell r="BZ97">
            <v>5829188.1568948813</v>
          </cell>
        </row>
        <row r="98">
          <cell r="B98" t="str">
            <v>200100890B</v>
          </cell>
          <cell r="F98" t="str">
            <v>37-0166</v>
          </cell>
          <cell r="G98">
            <v>43008</v>
          </cell>
          <cell r="H98">
            <v>43373</v>
          </cell>
          <cell r="I98" t="str">
            <v>Novitas - Stephanie Metzger</v>
          </cell>
          <cell r="J98" t="str">
            <v>stephanie.metzger@novitas-solutions.com</v>
          </cell>
          <cell r="K98" t="str">
            <v>1-855-252-8782</v>
          </cell>
          <cell r="L98">
            <v>3719</v>
          </cell>
          <cell r="N98">
            <v>3719</v>
          </cell>
          <cell r="O98">
            <v>12951</v>
          </cell>
          <cell r="P98">
            <v>0.28715929271870899</v>
          </cell>
          <cell r="Q98">
            <v>0.56778352984456848</v>
          </cell>
          <cell r="R98">
            <v>0</v>
          </cell>
          <cell r="S98">
            <v>3596</v>
          </cell>
          <cell r="T98">
            <v>3681217</v>
          </cell>
          <cell r="W98">
            <v>3681217</v>
          </cell>
          <cell r="X98">
            <v>18901270</v>
          </cell>
          <cell r="Y98">
            <v>0.19476029917566387</v>
          </cell>
          <cell r="Z98">
            <v>264024</v>
          </cell>
          <cell r="AB98">
            <v>264024</v>
          </cell>
          <cell r="AC98">
            <v>12307306</v>
          </cell>
          <cell r="AD98">
            <v>2.1452623344215216E-2</v>
          </cell>
          <cell r="AE98">
            <v>0.21621292251987909</v>
          </cell>
          <cell r="AF98">
            <v>0.25</v>
          </cell>
          <cell r="AG98">
            <v>0</v>
          </cell>
          <cell r="AH98">
            <v>6469666</v>
          </cell>
          <cell r="AJ98">
            <v>12734073</v>
          </cell>
          <cell r="AK98">
            <v>3997230</v>
          </cell>
          <cell r="AL98">
            <v>62212</v>
          </cell>
          <cell r="AM98">
            <v>618644</v>
          </cell>
          <cell r="AO98">
            <v>17412159</v>
          </cell>
          <cell r="AP98">
            <v>52357440</v>
          </cell>
          <cell r="AQ98">
            <v>0.33256322310640091</v>
          </cell>
          <cell r="AR98">
            <v>8.9349020884137959E-2</v>
          </cell>
          <cell r="AV98">
            <v>18539540</v>
          </cell>
          <cell r="AW98">
            <v>27000974</v>
          </cell>
          <cell r="AX98">
            <v>26610682</v>
          </cell>
          <cell r="AY98">
            <v>308727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NO</v>
          </cell>
          <cell r="BF98" t="str">
            <v>NO</v>
          </cell>
          <cell r="BG98" t="str">
            <v>NO</v>
          </cell>
          <cell r="BH98" t="str">
            <v>NO</v>
          </cell>
          <cell r="BI98" t="str">
            <v>Rebecca Sharp</v>
          </cell>
          <cell r="BJ98">
            <v>43297</v>
          </cell>
          <cell r="BK98" t="str">
            <v>918-485-1236</v>
          </cell>
          <cell r="BL98" t="str">
            <v>rsharp@wagonerhospital.com</v>
          </cell>
          <cell r="BP98">
            <v>0.3669</v>
          </cell>
          <cell r="BQ98">
            <v>1588588.2652771829</v>
          </cell>
          <cell r="BR98">
            <v>233789.89810800002</v>
          </cell>
          <cell r="BS98">
            <v>0</v>
          </cell>
          <cell r="BT98">
            <v>0</v>
          </cell>
          <cell r="BU98">
            <v>0</v>
          </cell>
          <cell r="BV98">
            <v>1822378.1633851829</v>
          </cell>
          <cell r="BW98">
            <v>1822378.1633851829</v>
          </cell>
          <cell r="BY98">
            <v>2512096.92</v>
          </cell>
          <cell r="BZ98">
            <v>-689718.75661481707</v>
          </cell>
        </row>
        <row r="105">
          <cell r="B105" t="str">
            <v>200085660G</v>
          </cell>
          <cell r="C105">
            <v>116</v>
          </cell>
          <cell r="F105" t="str">
            <v>37-4023</v>
          </cell>
          <cell r="G105" t="str">
            <v>12/31/2017</v>
          </cell>
          <cell r="H105">
            <v>43100</v>
          </cell>
          <cell r="I105" t="str">
            <v>Novitas Solutions, Inc - Raymond Bossong</v>
          </cell>
          <cell r="J105" t="str">
            <v>Raymond.Bossong@novitas-solutions.com</v>
          </cell>
          <cell r="K105" t="str">
            <v>412-802-1815</v>
          </cell>
          <cell r="L105">
            <v>5060</v>
          </cell>
          <cell r="M105">
            <v>4589</v>
          </cell>
          <cell r="N105">
            <v>9649</v>
          </cell>
          <cell r="O105">
            <v>19489</v>
          </cell>
          <cell r="P105">
            <v>0.49509979988711583</v>
          </cell>
          <cell r="Q105">
            <v>0.56778352984456848</v>
          </cell>
          <cell r="R105">
            <v>0</v>
          </cell>
          <cell r="S105">
            <v>6049</v>
          </cell>
          <cell r="T105">
            <v>2807195</v>
          </cell>
          <cell r="U105">
            <v>0</v>
          </cell>
          <cell r="V105">
            <v>0</v>
          </cell>
          <cell r="W105">
            <v>2807195</v>
          </cell>
          <cell r="X105">
            <v>11335840</v>
          </cell>
          <cell r="Y105">
            <v>0.24763890457169474</v>
          </cell>
          <cell r="Z105">
            <v>506400</v>
          </cell>
          <cell r="AA105">
            <v>0</v>
          </cell>
          <cell r="AB105">
            <v>506400</v>
          </cell>
          <cell r="AC105">
            <v>30007500</v>
          </cell>
          <cell r="AD105">
            <v>1.6875781054736316E-2</v>
          </cell>
          <cell r="AE105">
            <v>0.26451468562643105</v>
          </cell>
          <cell r="AF105">
            <v>0.25</v>
          </cell>
          <cell r="AG105" t="str">
            <v>Meets Min.</v>
          </cell>
          <cell r="AH105">
            <v>7590000</v>
          </cell>
          <cell r="AI105">
            <v>0</v>
          </cell>
          <cell r="AJ105">
            <v>7590000</v>
          </cell>
          <cell r="AK105">
            <v>1564721</v>
          </cell>
          <cell r="AL105">
            <v>506400</v>
          </cell>
          <cell r="AM105">
            <v>1571900</v>
          </cell>
          <cell r="AN105">
            <v>6993350</v>
          </cell>
          <cell r="AO105">
            <v>18226371</v>
          </cell>
          <cell r="AP105">
            <v>30321000</v>
          </cell>
          <cell r="AQ105">
            <v>0.60111378252696146</v>
          </cell>
          <cell r="AR105">
            <v>0.12014844497213152</v>
          </cell>
          <cell r="AS105">
            <v>2425570</v>
          </cell>
          <cell r="AT105">
            <v>116054</v>
          </cell>
          <cell r="AU105">
            <v>0</v>
          </cell>
          <cell r="AV105">
            <v>14315144</v>
          </cell>
          <cell r="AW105">
            <v>506400</v>
          </cell>
          <cell r="AX105">
            <v>6486950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NO</v>
          </cell>
          <cell r="BF105" t="str">
            <v>NO</v>
          </cell>
          <cell r="BG105" t="str">
            <v>YES</v>
          </cell>
          <cell r="BH105" t="str">
            <v>YES</v>
          </cell>
          <cell r="BI105" t="str">
            <v>Gary Branum</v>
          </cell>
          <cell r="BJ105">
            <v>43299</v>
          </cell>
          <cell r="BK105" t="str">
            <v>615-312-5858</v>
          </cell>
          <cell r="BL105" t="str">
            <v>gary.branum@uhsinc.com</v>
          </cell>
          <cell r="BP105">
            <v>0.47078176100420954</v>
          </cell>
          <cell r="BQ105">
            <v>41569.158112146863</v>
          </cell>
          <cell r="BR105">
            <v>762222.50562619255</v>
          </cell>
          <cell r="BS105">
            <v>6993350</v>
          </cell>
          <cell r="BT105">
            <v>3292341.6283187889</v>
          </cell>
          <cell r="BU105">
            <v>2541624</v>
          </cell>
          <cell r="BV105">
            <v>7797141.6637383392</v>
          </cell>
          <cell r="BW105">
            <v>1554509.2920571286</v>
          </cell>
          <cell r="BY105">
            <v>4522759.21</v>
          </cell>
          <cell r="BZ105">
            <v>-2968249.9179428713</v>
          </cell>
        </row>
        <row r="106">
          <cell r="B106" t="str">
            <v>100699500A</v>
          </cell>
          <cell r="F106" t="str">
            <v>37-0016</v>
          </cell>
          <cell r="G106">
            <v>42916</v>
          </cell>
          <cell r="H106">
            <v>42916</v>
          </cell>
          <cell r="I106" t="str">
            <v>Novitas Solutions;  Steve Holubowicz</v>
          </cell>
          <cell r="J106" t="str">
            <v>steve.holubowicz@novitas-solutions.com</v>
          </cell>
          <cell r="K106" t="str">
            <v>(414) 918-2662</v>
          </cell>
          <cell r="M106">
            <v>2275</v>
          </cell>
          <cell r="N106">
            <v>2275</v>
          </cell>
          <cell r="O106">
            <v>26636</v>
          </cell>
          <cell r="P106">
            <v>8.5410722330680283E-2</v>
          </cell>
          <cell r="Q106">
            <v>0.56778352984456848</v>
          </cell>
          <cell r="R106">
            <v>0</v>
          </cell>
          <cell r="S106">
            <v>6711</v>
          </cell>
          <cell r="T106">
            <v>8435710</v>
          </cell>
          <cell r="U106">
            <v>0</v>
          </cell>
          <cell r="V106">
            <v>0</v>
          </cell>
          <cell r="W106">
            <v>8435710</v>
          </cell>
          <cell r="X106">
            <v>78724503</v>
          </cell>
          <cell r="Y106">
            <v>0.10715482065348828</v>
          </cell>
          <cell r="Z106">
            <v>6495659</v>
          </cell>
          <cell r="AA106">
            <v>0</v>
          </cell>
          <cell r="AB106">
            <v>6495659</v>
          </cell>
          <cell r="AC106">
            <v>186566235</v>
          </cell>
          <cell r="AD106">
            <v>3.4816905642116862E-2</v>
          </cell>
          <cell r="AE106">
            <v>0.14197172629560514</v>
          </cell>
          <cell r="AF106">
            <v>0.25</v>
          </cell>
          <cell r="AG106">
            <v>0</v>
          </cell>
          <cell r="AH106">
            <v>33525248</v>
          </cell>
          <cell r="AI106">
            <v>0</v>
          </cell>
          <cell r="AJ106">
            <v>57179131</v>
          </cell>
          <cell r="AK106">
            <v>4247646</v>
          </cell>
          <cell r="AL106">
            <v>979238</v>
          </cell>
          <cell r="AM106">
            <v>16939496</v>
          </cell>
          <cell r="AN106">
            <v>33422546</v>
          </cell>
          <cell r="AO106">
            <v>112768057</v>
          </cell>
          <cell r="AP106">
            <v>383450262</v>
          </cell>
          <cell r="AQ106">
            <v>0.29408783400440081</v>
          </cell>
          <cell r="AR106">
            <v>5.7807705970481252E-2</v>
          </cell>
          <cell r="AS106">
            <v>4842578</v>
          </cell>
          <cell r="AT106">
            <v>334541</v>
          </cell>
          <cell r="AU106">
            <v>569730</v>
          </cell>
          <cell r="AV106">
            <v>81112806</v>
          </cell>
          <cell r="AW106">
            <v>186700001</v>
          </cell>
          <cell r="AX106">
            <v>196751965</v>
          </cell>
          <cell r="AY106">
            <v>479226</v>
          </cell>
          <cell r="AZ106">
            <v>0</v>
          </cell>
          <cell r="BA106">
            <v>0</v>
          </cell>
          <cell r="BB106">
            <v>0</v>
          </cell>
          <cell r="BC106">
            <v>145880</v>
          </cell>
          <cell r="BD106">
            <v>1189</v>
          </cell>
          <cell r="BE106" t="str">
            <v>YES</v>
          </cell>
          <cell r="BI106" t="str">
            <v>Brian Erickson</v>
          </cell>
          <cell r="BJ106">
            <v>43298</v>
          </cell>
          <cell r="BK106" t="str">
            <v>405-949-6071</v>
          </cell>
          <cell r="BL106" t="str">
            <v>brian.erickson@integrisok.com</v>
          </cell>
          <cell r="BM106" t="str">
            <v>1</v>
          </cell>
          <cell r="BN106" t="str">
            <v>1</v>
          </cell>
          <cell r="BP106">
            <v>0.19409999999999999</v>
          </cell>
          <cell r="BQ106">
            <v>3132237.9647833416</v>
          </cell>
          <cell r="BR106">
            <v>2799772.9588079997</v>
          </cell>
          <cell r="BS106">
            <v>33568426</v>
          </cell>
          <cell r="BT106">
            <v>6515631.4865999995</v>
          </cell>
          <cell r="BU106">
            <v>5178308</v>
          </cell>
          <cell r="BV106">
            <v>39500436.923591346</v>
          </cell>
          <cell r="BW106">
            <v>7269334.4101913422</v>
          </cell>
          <cell r="BY106">
            <v>7683317.8599999994</v>
          </cell>
          <cell r="BZ106">
            <v>-413983.44980865717</v>
          </cell>
        </row>
        <row r="107">
          <cell r="B107" t="str">
            <v>100710530D</v>
          </cell>
          <cell r="F107" t="str">
            <v>37-0034</v>
          </cell>
          <cell r="G107" t="str">
            <v>6/30/2017</v>
          </cell>
          <cell r="H107" t="str">
            <v>June 30th</v>
          </cell>
          <cell r="I107" t="str">
            <v>Novitas Solutions</v>
          </cell>
          <cell r="J107" t="str">
            <v>www.novitas.solutions.com</v>
          </cell>
          <cell r="K107" t="str">
            <v>855-252-8782</v>
          </cell>
          <cell r="L107">
            <v>2871</v>
          </cell>
          <cell r="M107">
            <v>3161</v>
          </cell>
          <cell r="N107">
            <v>6032</v>
          </cell>
          <cell r="O107">
            <v>15686</v>
          </cell>
          <cell r="P107">
            <v>0.38454672956776742</v>
          </cell>
          <cell r="Q107">
            <v>0.56778352984456848</v>
          </cell>
          <cell r="R107">
            <v>0</v>
          </cell>
          <cell r="S107">
            <v>9357</v>
          </cell>
          <cell r="T107">
            <v>7138084</v>
          </cell>
          <cell r="U107">
            <v>0</v>
          </cell>
          <cell r="V107">
            <v>0</v>
          </cell>
          <cell r="W107">
            <v>7138084</v>
          </cell>
          <cell r="X107">
            <v>65132517</v>
          </cell>
          <cell r="Y107">
            <v>0.1095932466420728</v>
          </cell>
          <cell r="Z107">
            <v>1047083</v>
          </cell>
          <cell r="AA107">
            <v>0</v>
          </cell>
          <cell r="AB107">
            <v>1047083</v>
          </cell>
          <cell r="AC107">
            <v>106527662</v>
          </cell>
          <cell r="AD107">
            <v>9.8292122472377168E-3</v>
          </cell>
          <cell r="AE107">
            <v>0.11942245888931052</v>
          </cell>
          <cell r="AF107">
            <v>0.25</v>
          </cell>
          <cell r="AG107">
            <v>0</v>
          </cell>
          <cell r="AH107">
            <v>14499302</v>
          </cell>
          <cell r="AI107">
            <v>0</v>
          </cell>
          <cell r="AJ107">
            <v>35781855</v>
          </cell>
          <cell r="AK107">
            <v>4107273</v>
          </cell>
          <cell r="AL107">
            <v>50810</v>
          </cell>
          <cell r="AM107">
            <v>18960403</v>
          </cell>
          <cell r="AN107">
            <v>34823694</v>
          </cell>
          <cell r="AO107">
            <v>93724035</v>
          </cell>
          <cell r="AP107">
            <v>233498404</v>
          </cell>
          <cell r="AQ107">
            <v>0.40139047374388048</v>
          </cell>
          <cell r="AR107">
            <v>9.9009182092739276E-2</v>
          </cell>
          <cell r="AS107">
            <v>8156677</v>
          </cell>
          <cell r="AT107">
            <v>573615</v>
          </cell>
          <cell r="AU107">
            <v>93530</v>
          </cell>
          <cell r="AV107">
            <v>58952029</v>
          </cell>
          <cell r="AW107">
            <v>109690344</v>
          </cell>
          <cell r="AX107">
            <v>127110630</v>
          </cell>
          <cell r="AY107">
            <v>485926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998</v>
          </cell>
          <cell r="BE107" t="str">
            <v>YES</v>
          </cell>
          <cell r="BI107" t="str">
            <v>Robert Henshaw</v>
          </cell>
          <cell r="BJ107">
            <v>43306</v>
          </cell>
          <cell r="BK107" t="str">
            <v>918-830-1640</v>
          </cell>
          <cell r="BL107" t="str">
            <v>rhenshaw@mrhcok.com</v>
          </cell>
          <cell r="BM107" t="str">
            <v>1</v>
          </cell>
          <cell r="BN107" t="str">
            <v>1</v>
          </cell>
          <cell r="BP107">
            <v>0.2364</v>
          </cell>
          <cell r="BQ107">
            <v>252478.39339108719</v>
          </cell>
          <cell r="BR107">
            <v>4520370.5472760005</v>
          </cell>
          <cell r="BS107">
            <v>34823694</v>
          </cell>
          <cell r="BT107">
            <v>8232321.2615999999</v>
          </cell>
          <cell r="BU107">
            <v>8731290</v>
          </cell>
          <cell r="BV107">
            <v>39596542.940667085</v>
          </cell>
          <cell r="BW107">
            <v>4273880.202267088</v>
          </cell>
          <cell r="BY107">
            <v>7085213.4700000007</v>
          </cell>
          <cell r="BZ107">
            <v>-2811333.2677329127</v>
          </cell>
        </row>
        <row r="108">
          <cell r="B108" t="str">
            <v>100700680A</v>
          </cell>
          <cell r="F108" t="str">
            <v>37-0089</v>
          </cell>
          <cell r="G108" t="str">
            <v>6/30/2017</v>
          </cell>
          <cell r="H108">
            <v>42916</v>
          </cell>
          <cell r="I108" t="str">
            <v>Novitas</v>
          </cell>
          <cell r="L108">
            <v>2404</v>
          </cell>
          <cell r="M108">
            <v>1511</v>
          </cell>
          <cell r="N108">
            <v>3915</v>
          </cell>
          <cell r="O108">
            <v>18294</v>
          </cell>
          <cell r="P108">
            <v>0.21400459166939981</v>
          </cell>
          <cell r="Q108">
            <v>0.56778352984456848</v>
          </cell>
          <cell r="R108">
            <v>0</v>
          </cell>
          <cell r="S108">
            <v>11088</v>
          </cell>
          <cell r="T108">
            <v>8888396</v>
          </cell>
          <cell r="U108">
            <v>0</v>
          </cell>
          <cell r="V108">
            <v>0</v>
          </cell>
          <cell r="W108">
            <v>8888396</v>
          </cell>
          <cell r="X108">
            <v>87160674</v>
          </cell>
          <cell r="Y108">
            <v>0.10197713707445631</v>
          </cell>
          <cell r="Z108">
            <v>4827732</v>
          </cell>
          <cell r="AA108">
            <v>0</v>
          </cell>
          <cell r="AB108">
            <v>4827732</v>
          </cell>
          <cell r="AC108">
            <v>109294452</v>
          </cell>
          <cell r="AD108">
            <v>4.4171793825362703E-2</v>
          </cell>
          <cell r="AE108">
            <v>0.14614893089981901</v>
          </cell>
          <cell r="AF108">
            <v>0.25</v>
          </cell>
          <cell r="AG108">
            <v>0</v>
          </cell>
          <cell r="AH108">
            <v>12349817</v>
          </cell>
          <cell r="AI108">
            <v>0</v>
          </cell>
          <cell r="AJ108">
            <v>32581170</v>
          </cell>
          <cell r="AK108">
            <v>11000791</v>
          </cell>
          <cell r="AL108">
            <v>755266</v>
          </cell>
          <cell r="AM108">
            <v>14015598</v>
          </cell>
          <cell r="AN108">
            <v>22328678</v>
          </cell>
          <cell r="AO108">
            <v>80681503</v>
          </cell>
          <cell r="AP108">
            <v>264379457</v>
          </cell>
          <cell r="AQ108">
            <v>0.30517311713821998</v>
          </cell>
          <cell r="AR108">
            <v>9.7479793976579659E-2</v>
          </cell>
          <cell r="AS108">
            <v>6340859</v>
          </cell>
          <cell r="AT108">
            <v>449583</v>
          </cell>
          <cell r="AU108">
            <v>3497261</v>
          </cell>
          <cell r="AV108">
            <v>79134339</v>
          </cell>
          <cell r="AW108">
            <v>109294452</v>
          </cell>
          <cell r="AX108">
            <v>145922953</v>
          </cell>
          <cell r="AY108">
            <v>386156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>YES</v>
          </cell>
          <cell r="BI108" t="str">
            <v>Priacilla Leatherman</v>
          </cell>
          <cell r="BJ108">
            <v>43299</v>
          </cell>
          <cell r="BK108" t="str">
            <v>918-458-2457</v>
          </cell>
          <cell r="BL108" t="str">
            <v>pleatherman@nhs-ok.org</v>
          </cell>
          <cell r="BM108" t="str">
            <v>1</v>
          </cell>
          <cell r="BN108" t="str">
            <v>1</v>
          </cell>
          <cell r="BP108">
            <v>0.31</v>
          </cell>
          <cell r="BQ108">
            <v>2221754.9484225567</v>
          </cell>
          <cell r="BR108">
            <v>873001.61139999994</v>
          </cell>
          <cell r="BS108">
            <v>22328678</v>
          </cell>
          <cell r="BT108">
            <v>6921890.1799999997</v>
          </cell>
          <cell r="BU108">
            <v>6790442</v>
          </cell>
          <cell r="BV108">
            <v>25423434.559822556</v>
          </cell>
          <cell r="BW108">
            <v>3226204.7398225553</v>
          </cell>
          <cell r="BY108">
            <v>5926574.7400000002</v>
          </cell>
          <cell r="BZ108">
            <v>-2700370.0001774449</v>
          </cell>
        </row>
        <row r="109">
          <cell r="B109" t="str">
            <v>100738360L</v>
          </cell>
          <cell r="F109" t="str">
            <v>374021</v>
          </cell>
          <cell r="G109" t="str">
            <v>12-31-17</v>
          </cell>
          <cell r="H109">
            <v>43100</v>
          </cell>
          <cell r="I109" t="str">
            <v>William Tisdale</v>
          </cell>
          <cell r="J109" t="str">
            <v>William.tisdale@novitas-solutions.com</v>
          </cell>
          <cell r="K109" t="str">
            <v>813-448-0436</v>
          </cell>
          <cell r="L109">
            <v>9244</v>
          </cell>
          <cell r="M109">
            <v>608</v>
          </cell>
          <cell r="N109">
            <v>9852</v>
          </cell>
          <cell r="O109">
            <v>15373</v>
          </cell>
          <cell r="P109">
            <v>0.64086385220841735</v>
          </cell>
          <cell r="Q109">
            <v>0.56778352984456848</v>
          </cell>
          <cell r="R109" t="str">
            <v>Meets Min.</v>
          </cell>
          <cell r="S109">
            <v>1121</v>
          </cell>
          <cell r="T109">
            <v>5710312</v>
          </cell>
          <cell r="U109">
            <v>0</v>
          </cell>
          <cell r="V109">
            <v>0</v>
          </cell>
          <cell r="W109">
            <v>5710312</v>
          </cell>
          <cell r="X109">
            <v>10612077</v>
          </cell>
          <cell r="Y109">
            <v>0.53809560560105241</v>
          </cell>
          <cell r="Z109">
            <v>533777</v>
          </cell>
          <cell r="AA109">
            <v>0</v>
          </cell>
          <cell r="AB109">
            <v>533777</v>
          </cell>
          <cell r="AC109">
            <v>18068300</v>
          </cell>
          <cell r="AD109">
            <v>2.9542181610887577E-2</v>
          </cell>
          <cell r="AE109">
            <v>0.56763778721194003</v>
          </cell>
          <cell r="AF109">
            <v>0.25</v>
          </cell>
          <cell r="AG109" t="str">
            <v>Meets Min.</v>
          </cell>
          <cell r="AH109">
            <v>9948734</v>
          </cell>
          <cell r="AI109">
            <v>0</v>
          </cell>
          <cell r="AJ109">
            <v>10508085</v>
          </cell>
          <cell r="AK109">
            <v>396237</v>
          </cell>
          <cell r="AL109">
            <v>535001</v>
          </cell>
          <cell r="AM109">
            <v>170133</v>
          </cell>
          <cell r="AN109">
            <v>838965</v>
          </cell>
          <cell r="AO109">
            <v>12448421</v>
          </cell>
          <cell r="AP109">
            <v>19841301</v>
          </cell>
          <cell r="AQ109">
            <v>0.62739943313193025</v>
          </cell>
          <cell r="AR109">
            <v>5.5509011228648764E-2</v>
          </cell>
          <cell r="AS109">
            <v>390278</v>
          </cell>
          <cell r="AT109">
            <v>0</v>
          </cell>
          <cell r="AU109">
            <v>9912</v>
          </cell>
          <cell r="AV109">
            <v>12731438</v>
          </cell>
          <cell r="AW109">
            <v>24146078</v>
          </cell>
          <cell r="AX109">
            <v>1773001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 t="str">
            <v>NO</v>
          </cell>
          <cell r="BF109" t="str">
            <v>NO</v>
          </cell>
          <cell r="BG109" t="str">
            <v>YES</v>
          </cell>
          <cell r="BH109" t="str">
            <v>YES</v>
          </cell>
          <cell r="BI109" t="str">
            <v>Connie Johnson</v>
          </cell>
          <cell r="BJ109">
            <v>43312</v>
          </cell>
          <cell r="BK109" t="str">
            <v>918-588-8874</v>
          </cell>
          <cell r="BL109" t="str">
            <v>cjohnson@parksideinc.org</v>
          </cell>
          <cell r="BP109">
            <v>0.59280015687153342</v>
          </cell>
          <cell r="BQ109">
            <v>3280477.0587180448</v>
          </cell>
          <cell r="BR109">
            <v>93671.155161695337</v>
          </cell>
          <cell r="BS109">
            <v>838965</v>
          </cell>
          <cell r="BT109">
            <v>497338.58360972605</v>
          </cell>
          <cell r="BU109">
            <v>390278</v>
          </cell>
          <cell r="BV109">
            <v>4213113.2138797399</v>
          </cell>
          <cell r="BW109">
            <v>3481208.7974894661</v>
          </cell>
          <cell r="BY109">
            <v>4058490.19</v>
          </cell>
          <cell r="BZ109">
            <v>-577281.3925105338</v>
          </cell>
        </row>
        <row r="110">
          <cell r="B110" t="str">
            <v>200006820Z</v>
          </cell>
          <cell r="C110">
            <v>60</v>
          </cell>
          <cell r="F110" t="str">
            <v>37-4024</v>
          </cell>
          <cell r="G110">
            <v>42978</v>
          </cell>
          <cell r="H110">
            <v>42978</v>
          </cell>
          <cell r="I110" t="str">
            <v>Novitas Solutions, Inc - Raymond Bossong</v>
          </cell>
          <cell r="J110" t="str">
            <v>Raymond.Bossong@novitas-solutions.com</v>
          </cell>
          <cell r="K110" t="str">
            <v>412-802-1815</v>
          </cell>
          <cell r="L110">
            <v>7449</v>
          </cell>
          <cell r="M110">
            <v>2360</v>
          </cell>
          <cell r="N110">
            <v>9809</v>
          </cell>
          <cell r="O110">
            <v>12505</v>
          </cell>
          <cell r="P110">
            <v>0.78440623750499805</v>
          </cell>
          <cell r="Q110">
            <v>0.56778352984456848</v>
          </cell>
          <cell r="R110" t="str">
            <v>Meets Min.</v>
          </cell>
          <cell r="S110">
            <v>1266</v>
          </cell>
          <cell r="T110">
            <v>3596626</v>
          </cell>
          <cell r="U110">
            <v>0</v>
          </cell>
          <cell r="V110">
            <v>0</v>
          </cell>
          <cell r="W110">
            <v>3596626</v>
          </cell>
          <cell r="X110">
            <v>6635261</v>
          </cell>
          <cell r="Y110">
            <v>0.54204740401319551</v>
          </cell>
          <cell r="Z110">
            <v>180000</v>
          </cell>
          <cell r="AA110">
            <v>0</v>
          </cell>
          <cell r="AB110">
            <v>180000</v>
          </cell>
          <cell r="AC110">
            <v>18683500</v>
          </cell>
          <cell r="AD110">
            <v>9.6341691867155507E-3</v>
          </cell>
          <cell r="AE110">
            <v>0.55168157319991107</v>
          </cell>
          <cell r="AF110">
            <v>0.25</v>
          </cell>
          <cell r="AG110" t="str">
            <v>Meets Min.</v>
          </cell>
          <cell r="AH110">
            <v>11171300</v>
          </cell>
          <cell r="AI110">
            <v>0</v>
          </cell>
          <cell r="AJ110">
            <v>11266700</v>
          </cell>
          <cell r="AK110">
            <v>940145</v>
          </cell>
          <cell r="AL110">
            <v>180000</v>
          </cell>
          <cell r="AM110">
            <v>949500</v>
          </cell>
          <cell r="AN110">
            <v>3908000</v>
          </cell>
          <cell r="AO110">
            <v>17244345</v>
          </cell>
          <cell r="AP110">
            <v>2957018</v>
          </cell>
          <cell r="AQ110">
            <v>5.831667240442906</v>
          </cell>
          <cell r="AR110">
            <v>0.69990950342541036</v>
          </cell>
          <cell r="AS110">
            <v>579816</v>
          </cell>
          <cell r="AT110">
            <v>47767</v>
          </cell>
          <cell r="AU110">
            <v>0</v>
          </cell>
          <cell r="AV110">
            <v>24093808</v>
          </cell>
          <cell r="AW110">
            <v>63771315</v>
          </cell>
          <cell r="AX110">
            <v>2777018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 t="str">
            <v>NO</v>
          </cell>
          <cell r="BF110" t="str">
            <v>NO</v>
          </cell>
          <cell r="BG110" t="str">
            <v>YES</v>
          </cell>
          <cell r="BH110" t="str">
            <v>YES</v>
          </cell>
          <cell r="BI110" t="str">
            <v>Gary Branum</v>
          </cell>
          <cell r="BJ110" t="str">
            <v>7/18/2018</v>
          </cell>
          <cell r="BK110" t="str">
            <v>615-312-5858</v>
          </cell>
          <cell r="BL110" t="str">
            <v>gary.branum@uhsinc.com</v>
          </cell>
          <cell r="BP110">
            <v>0.45350442365898269</v>
          </cell>
          <cell r="BQ110">
            <v>606651.45396606345</v>
          </cell>
          <cell r="BR110">
            <v>443520.5237721302</v>
          </cell>
          <cell r="BS110">
            <v>3908000</v>
          </cell>
          <cell r="BT110">
            <v>1772295.2876593044</v>
          </cell>
          <cell r="BU110">
            <v>627583</v>
          </cell>
          <cell r="BV110">
            <v>4958171.9777381942</v>
          </cell>
          <cell r="BW110">
            <v>2194884.2653974984</v>
          </cell>
          <cell r="BY110">
            <v>7348843.0300000003</v>
          </cell>
          <cell r="BZ110">
            <v>-5153958.7646025019</v>
          </cell>
        </row>
        <row r="111">
          <cell r="B111" t="str">
            <v>100697950B</v>
          </cell>
          <cell r="F111" t="str">
            <v>37-0097</v>
          </cell>
          <cell r="G111" t="str">
            <v>10/31/2017</v>
          </cell>
          <cell r="H111">
            <v>43100</v>
          </cell>
          <cell r="I111" t="str">
            <v>Novitas Solutions - Lewis Flemming</v>
          </cell>
          <cell r="J111" t="str">
            <v>Lewis.Flemming@novitas-solutions.com</v>
          </cell>
          <cell r="K111" t="str">
            <v>214-273-7048</v>
          </cell>
          <cell r="L111">
            <v>15773</v>
          </cell>
          <cell r="M111">
            <v>2353</v>
          </cell>
          <cell r="N111">
            <v>18126</v>
          </cell>
          <cell r="O111">
            <v>31982</v>
          </cell>
          <cell r="P111">
            <v>0.56675630041898573</v>
          </cell>
          <cell r="Q111">
            <v>0.56778352984456848</v>
          </cell>
          <cell r="R111">
            <v>0</v>
          </cell>
          <cell r="S111">
            <v>8203</v>
          </cell>
          <cell r="T111">
            <v>9216500</v>
          </cell>
          <cell r="U111">
            <v>0</v>
          </cell>
          <cell r="V111">
            <v>0</v>
          </cell>
          <cell r="W111">
            <v>9216500</v>
          </cell>
          <cell r="X111">
            <v>79193503</v>
          </cell>
          <cell r="Y111">
            <v>0.11637949643419612</v>
          </cell>
          <cell r="Z111">
            <v>0</v>
          </cell>
          <cell r="AA111">
            <v>0</v>
          </cell>
          <cell r="AB111">
            <v>0</v>
          </cell>
          <cell r="AC111">
            <v>168004744</v>
          </cell>
          <cell r="AD111">
            <v>0</v>
          </cell>
          <cell r="AE111">
            <v>0.11637949643419612</v>
          </cell>
          <cell r="AF111">
            <v>0.25</v>
          </cell>
          <cell r="AG111">
            <v>0</v>
          </cell>
          <cell r="AH111">
            <v>41807597</v>
          </cell>
          <cell r="AI111">
            <v>0</v>
          </cell>
          <cell r="AJ111">
            <v>68121929</v>
          </cell>
          <cell r="AK111">
            <v>3308562</v>
          </cell>
          <cell r="AL111">
            <v>0</v>
          </cell>
          <cell r="AM111">
            <v>15252999</v>
          </cell>
          <cell r="AN111">
            <v>21690040</v>
          </cell>
          <cell r="AO111">
            <v>108373530</v>
          </cell>
          <cell r="AP111">
            <v>362955383</v>
          </cell>
          <cell r="AQ111">
            <v>0.29858636922323867</v>
          </cell>
          <cell r="AR111">
            <v>5.1140062578986463E-2</v>
          </cell>
          <cell r="AS111">
            <v>4671752.6454799995</v>
          </cell>
          <cell r="AT111">
            <v>388056.50563999999</v>
          </cell>
          <cell r="AU111">
            <v>2902513</v>
          </cell>
          <cell r="AV111">
            <v>57413302</v>
          </cell>
          <cell r="AW111">
            <v>167404929</v>
          </cell>
          <cell r="AX111">
            <v>185383681</v>
          </cell>
          <cell r="AY111">
            <v>381901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YES</v>
          </cell>
          <cell r="BF111" t="str">
            <v>NO</v>
          </cell>
          <cell r="BG111" t="str">
            <v>NO</v>
          </cell>
          <cell r="BH111" t="str">
            <v>NO</v>
          </cell>
          <cell r="BI111" t="str">
            <v>Brent Jean</v>
          </cell>
          <cell r="BJ111">
            <v>43293</v>
          </cell>
          <cell r="BK111" t="str">
            <v>(615) 846-2083</v>
          </cell>
          <cell r="BL111" t="str">
            <v>Brent.Jean@RCCHhealth.com</v>
          </cell>
          <cell r="BM111" t="str">
            <v>1</v>
          </cell>
          <cell r="BN111" t="str">
            <v>1</v>
          </cell>
          <cell r="BP111">
            <v>0.1799</v>
          </cell>
          <cell r="BQ111">
            <v>2249266.7250801502</v>
          </cell>
          <cell r="BR111">
            <v>-163253.43429700017</v>
          </cell>
          <cell r="BS111">
            <v>21690040</v>
          </cell>
          <cell r="BT111">
            <v>3902038.196</v>
          </cell>
          <cell r="BU111">
            <v>5059809.1511199996</v>
          </cell>
          <cell r="BV111">
            <v>23776053.290783152</v>
          </cell>
          <cell r="BW111">
            <v>928242.335663151</v>
          </cell>
          <cell r="BY111">
            <v>8192118.3099999996</v>
          </cell>
          <cell r="BZ111">
            <v>-7263875.9743368486</v>
          </cell>
        </row>
        <row r="112">
          <cell r="B112" t="str">
            <v>200673510G</v>
          </cell>
          <cell r="F112" t="str">
            <v>37-4017</v>
          </cell>
          <cell r="G112" t="str">
            <v>12/31/2017</v>
          </cell>
          <cell r="H112" t="str">
            <v>01/01/2017-12/31/2017</v>
          </cell>
          <cell r="I112" t="str">
            <v>Novitas Solutions</v>
          </cell>
          <cell r="J112" t="str">
            <v>raymond.bossong@novitas-solutions.com</v>
          </cell>
          <cell r="K112" t="str">
            <v>(412) 802-1815</v>
          </cell>
          <cell r="L112">
            <v>18686</v>
          </cell>
          <cell r="N112">
            <v>18686</v>
          </cell>
          <cell r="O112">
            <v>20669</v>
          </cell>
          <cell r="P112">
            <v>0.90405921912042186</v>
          </cell>
          <cell r="Q112">
            <v>0.56778352984456848</v>
          </cell>
          <cell r="R112" t="str">
            <v>Meets Min.</v>
          </cell>
          <cell r="T112">
            <v>5789001</v>
          </cell>
          <cell r="W112">
            <v>5789001</v>
          </cell>
          <cell r="X112">
            <v>11390517</v>
          </cell>
          <cell r="Y112">
            <v>0.50822987227006466</v>
          </cell>
          <cell r="AB112">
            <v>0</v>
          </cell>
          <cell r="AC112">
            <v>15033159</v>
          </cell>
          <cell r="AD112">
            <v>0</v>
          </cell>
          <cell r="AE112">
            <v>0.50822987227006466</v>
          </cell>
          <cell r="AF112">
            <v>0.25</v>
          </cell>
          <cell r="AG112" t="str">
            <v>Meets Min.</v>
          </cell>
          <cell r="AH112">
            <v>9267780</v>
          </cell>
          <cell r="AJ112">
            <v>9267780</v>
          </cell>
          <cell r="AK112">
            <v>33948</v>
          </cell>
          <cell r="AO112">
            <v>9301728</v>
          </cell>
          <cell r="AP112">
            <v>15033159</v>
          </cell>
          <cell r="AQ112">
            <v>0.61874739700418258</v>
          </cell>
          <cell r="AR112">
            <v>2.2582080053832995E-3</v>
          </cell>
          <cell r="AV112">
            <v>9879448</v>
          </cell>
          <cell r="AW112">
            <v>15033159</v>
          </cell>
          <cell r="BG112" t="str">
            <v>YES</v>
          </cell>
          <cell r="BH112" t="str">
            <v>YES</v>
          </cell>
          <cell r="BI112" t="str">
            <v>BKD, LLP (Craig Steen)</v>
          </cell>
          <cell r="BJ112">
            <v>43291</v>
          </cell>
          <cell r="BK112" t="str">
            <v>918-584-2900</v>
          </cell>
          <cell r="BL112" t="str">
            <v>ssteen@bkd.com</v>
          </cell>
          <cell r="BP112">
            <v>0.45350442365898269</v>
          </cell>
          <cell r="BQ112">
            <v>-55296.734214480966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-55296.734214480966</v>
          </cell>
          <cell r="BW112">
            <v>-55296.734214480966</v>
          </cell>
          <cell r="BY112">
            <v>4246481.7300000004</v>
          </cell>
          <cell r="BZ112">
            <v>-4301778.4642144814</v>
          </cell>
        </row>
        <row r="116">
          <cell r="B116" t="str">
            <v>100700760A</v>
          </cell>
          <cell r="N116">
            <v>0</v>
          </cell>
        </row>
        <row r="117">
          <cell r="B117" t="str">
            <v>200668710A</v>
          </cell>
          <cell r="N117">
            <v>0</v>
          </cell>
        </row>
        <row r="118">
          <cell r="B118" t="str">
            <v>200573000A</v>
          </cell>
          <cell r="N118">
            <v>0</v>
          </cell>
        </row>
        <row r="119">
          <cell r="B119" t="str">
            <v>100701410E</v>
          </cell>
          <cell r="N119">
            <v>0</v>
          </cell>
        </row>
        <row r="120">
          <cell r="B120" t="str">
            <v>100699690A</v>
          </cell>
          <cell r="N120">
            <v>0</v>
          </cell>
        </row>
        <row r="121">
          <cell r="B121" t="str">
            <v>200697510F</v>
          </cell>
          <cell r="N121">
            <v>0</v>
          </cell>
        </row>
        <row r="122">
          <cell r="B122" t="str">
            <v>100700720A</v>
          </cell>
          <cell r="N122">
            <v>0</v>
          </cell>
        </row>
        <row r="123">
          <cell r="B123" t="str">
            <v>200573000G</v>
          </cell>
          <cell r="N123">
            <v>0</v>
          </cell>
        </row>
        <row r="124">
          <cell r="B124" t="str">
            <v>100700740A</v>
          </cell>
          <cell r="N124">
            <v>0</v>
          </cell>
        </row>
        <row r="125">
          <cell r="B125" t="str">
            <v>200234090B</v>
          </cell>
          <cell r="N125">
            <v>0</v>
          </cell>
        </row>
        <row r="126">
          <cell r="B126" t="str">
            <v>100746230C</v>
          </cell>
          <cell r="N126">
            <v>0</v>
          </cell>
        </row>
        <row r="127">
          <cell r="B127" t="str">
            <v>100819200B</v>
          </cell>
          <cell r="N127">
            <v>0</v>
          </cell>
        </row>
        <row r="128">
          <cell r="B128" t="str">
            <v>200119790B</v>
          </cell>
          <cell r="N128">
            <v>0</v>
          </cell>
        </row>
        <row r="129">
          <cell r="B129" t="str">
            <v>200693850A</v>
          </cell>
          <cell r="N129">
            <v>0</v>
          </cell>
        </row>
        <row r="130">
          <cell r="B130" t="str">
            <v>200693850B</v>
          </cell>
          <cell r="N130">
            <v>0</v>
          </cell>
        </row>
        <row r="131">
          <cell r="B131" t="str">
            <v>100700120Q</v>
          </cell>
          <cell r="N131">
            <v>0</v>
          </cell>
        </row>
        <row r="132">
          <cell r="B132" t="str">
            <v>100700880A</v>
          </cell>
          <cell r="N132">
            <v>0</v>
          </cell>
        </row>
        <row r="133">
          <cell r="B133" t="str">
            <v>100700800A</v>
          </cell>
          <cell r="N133">
            <v>0</v>
          </cell>
        </row>
        <row r="134">
          <cell r="B134" t="str">
            <v>100700780B</v>
          </cell>
          <cell r="N134">
            <v>0</v>
          </cell>
        </row>
        <row r="135">
          <cell r="B135" t="str">
            <v>100699660A</v>
          </cell>
          <cell r="N135">
            <v>0</v>
          </cell>
        </row>
        <row r="136">
          <cell r="B136" t="str">
            <v>200735850A</v>
          </cell>
          <cell r="N136">
            <v>0</v>
          </cell>
        </row>
        <row r="137">
          <cell r="B137" t="str">
            <v>200064180C</v>
          </cell>
          <cell r="N137">
            <v>0</v>
          </cell>
        </row>
        <row r="138">
          <cell r="B138" t="str">
            <v>100700860A</v>
          </cell>
        </row>
        <row r="139">
          <cell r="B139" t="str">
            <v>100818200B</v>
          </cell>
        </row>
        <row r="140">
          <cell r="B140" t="str">
            <v>200347120A</v>
          </cell>
        </row>
        <row r="141">
          <cell r="B141" t="str">
            <v>100704470A</v>
          </cell>
        </row>
        <row r="142">
          <cell r="B142" t="str">
            <v>100700440F</v>
          </cell>
        </row>
        <row r="143">
          <cell r="B143" t="str">
            <v>200069370A</v>
          </cell>
        </row>
        <row r="144">
          <cell r="B144" t="str">
            <v>100700920A</v>
          </cell>
        </row>
        <row r="145">
          <cell r="B145" t="str">
            <v>200285100B</v>
          </cell>
        </row>
        <row r="146">
          <cell r="B146" t="str">
            <v>200479750A</v>
          </cell>
        </row>
        <row r="147">
          <cell r="B147" t="str">
            <v>200265330A</v>
          </cell>
        </row>
        <row r="148">
          <cell r="B148" t="str">
            <v>200035670C</v>
          </cell>
        </row>
        <row r="149">
          <cell r="B149" t="str">
            <v>200718040A</v>
          </cell>
        </row>
        <row r="150">
          <cell r="B150" t="str">
            <v>100700250A</v>
          </cell>
        </row>
        <row r="151">
          <cell r="B151" t="str">
            <v>200066700A</v>
          </cell>
        </row>
        <row r="152">
          <cell r="B152" t="str">
            <v>100747140B</v>
          </cell>
        </row>
        <row r="153">
          <cell r="B153" t="str">
            <v>200108340A</v>
          </cell>
        </row>
        <row r="154">
          <cell r="B154" t="str">
            <v>100748450B</v>
          </cell>
        </row>
        <row r="155">
          <cell r="B155" t="str">
            <v>200707260A</v>
          </cell>
        </row>
        <row r="156">
          <cell r="B156" t="str">
            <v>200518600A</v>
          </cell>
        </row>
        <row r="157">
          <cell r="B157" t="str">
            <v>100690120A</v>
          </cell>
        </row>
        <row r="158">
          <cell r="B158" t="str">
            <v>100700900A</v>
          </cell>
        </row>
        <row r="159">
          <cell r="B159" t="str">
            <v>100699900A</v>
          </cell>
        </row>
        <row r="160">
          <cell r="B160" t="str">
            <v>100700770A</v>
          </cell>
        </row>
        <row r="161">
          <cell r="B161" t="str">
            <v>100701680L</v>
          </cell>
        </row>
        <row r="162">
          <cell r="B162" t="str">
            <v>200700900D</v>
          </cell>
        </row>
        <row r="163">
          <cell r="B163" t="str">
            <v>100689350A</v>
          </cell>
        </row>
        <row r="164">
          <cell r="B164" t="str">
            <v>200224040B</v>
          </cell>
        </row>
        <row r="165">
          <cell r="B165" t="str">
            <v>200644000A</v>
          </cell>
        </row>
        <row r="166">
          <cell r="B166" t="str">
            <v>100689250A</v>
          </cell>
        </row>
        <row r="167">
          <cell r="B167" t="str">
            <v>200682470A</v>
          </cell>
        </row>
        <row r="168">
          <cell r="B168" t="str">
            <v>100699950A</v>
          </cell>
        </row>
        <row r="169">
          <cell r="B169" t="str">
            <v>200125010B</v>
          </cell>
        </row>
        <row r="170">
          <cell r="B170" t="str">
            <v>200292720A</v>
          </cell>
        </row>
        <row r="171">
          <cell r="B171" t="str">
            <v>100700530A</v>
          </cell>
        </row>
        <row r="172">
          <cell r="B172" t="str">
            <v>200125200B</v>
          </cell>
        </row>
        <row r="173">
          <cell r="B173" t="str">
            <v>100707460F</v>
          </cell>
        </row>
        <row r="174">
          <cell r="B174" t="str">
            <v>200006260A</v>
          </cell>
        </row>
        <row r="175">
          <cell r="B175" t="str">
            <v>100689130A</v>
          </cell>
        </row>
        <row r="176">
          <cell r="B176" t="str">
            <v>200028650A</v>
          </cell>
        </row>
        <row r="177">
          <cell r="B177" t="str">
            <v>100806400X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Normal="100" workbookViewId="0">
      <pane xSplit="4" ySplit="11" topLeftCell="H12" activePane="bottomRight" state="frozen"/>
      <selection pane="topRight" activeCell="E1" sqref="E1"/>
      <selection pane="bottomLeft" activeCell="A12" sqref="A12"/>
      <selection pane="bottomRight"/>
    </sheetView>
  </sheetViews>
  <sheetFormatPr defaultColWidth="9" defaultRowHeight="12" x14ac:dyDescent="0.2"/>
  <cols>
    <col min="1" max="1" width="59" style="5" bestFit="1" customWidth="1"/>
    <col min="2" max="2" width="12.625" style="17" bestFit="1" customWidth="1"/>
    <col min="3" max="3" width="11.75" style="5" bestFit="1" customWidth="1"/>
    <col min="4" max="5" width="12.625" style="5" bestFit="1" customWidth="1"/>
    <col min="6" max="6" width="7.5" style="5" bestFit="1" customWidth="1"/>
    <col min="7" max="7" width="8.25" style="5" bestFit="1" customWidth="1"/>
    <col min="8" max="8" width="7.75" style="5" bestFit="1" customWidth="1"/>
    <col min="9" max="9" width="13.25" style="5" bestFit="1" customWidth="1"/>
    <col min="10" max="10" width="6" style="6" bestFit="1" customWidth="1"/>
    <col min="11" max="11" width="11.75" style="5" bestFit="1" customWidth="1"/>
    <col min="12" max="12" width="14.625" style="5" customWidth="1"/>
    <col min="13" max="13" width="10" style="5" bestFit="1" customWidth="1"/>
    <col min="14" max="14" width="12.625" style="5" bestFit="1" customWidth="1"/>
    <col min="15" max="15" width="7" style="5" bestFit="1" customWidth="1"/>
    <col min="16" max="16" width="9" style="7"/>
    <col min="17" max="17" width="9.625" style="7" bestFit="1" customWidth="1"/>
    <col min="18" max="16384" width="9" style="7"/>
  </cols>
  <sheetData>
    <row r="1" spans="1:15" ht="42.75" customHeight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O1" s="7"/>
    </row>
    <row r="2" spans="1:15" ht="12.75" x14ac:dyDescent="0.2">
      <c r="A2" s="8" t="s">
        <v>4</v>
      </c>
      <c r="B2" s="9">
        <v>40701863</v>
      </c>
      <c r="C2" s="10">
        <v>3273248</v>
      </c>
      <c r="D2" s="11">
        <f>SUM(B2:C2)</f>
        <v>43975111</v>
      </c>
      <c r="O2" s="7"/>
    </row>
    <row r="3" spans="1:15" ht="12.75" x14ac:dyDescent="0.2">
      <c r="A3" s="12" t="s">
        <v>5</v>
      </c>
      <c r="B3" s="9">
        <f>B2*0.3762</f>
        <v>15312040.860599998</v>
      </c>
      <c r="C3" s="9">
        <f>(C2)*0.3762</f>
        <v>1231395.8976</v>
      </c>
      <c r="D3" s="11">
        <f t="shared" ref="D3:D5" si="0">SUM(B3:C3)</f>
        <v>16543436.758199999</v>
      </c>
      <c r="O3" s="7"/>
    </row>
    <row r="4" spans="1:15" ht="12.75" x14ac:dyDescent="0.2">
      <c r="A4" s="12" t="s">
        <v>6</v>
      </c>
      <c r="B4" s="13">
        <v>0</v>
      </c>
      <c r="C4" s="9">
        <f>(N91+N92+N93+N94)*0.3762</f>
        <v>1231395.8976</v>
      </c>
      <c r="D4" s="11">
        <f t="shared" si="0"/>
        <v>1231395.8976</v>
      </c>
      <c r="O4" s="7"/>
    </row>
    <row r="5" spans="1:15" ht="13.5" thickBot="1" x14ac:dyDescent="0.25">
      <c r="A5" s="14" t="s">
        <v>7</v>
      </c>
      <c r="B5" s="15">
        <f>B2*0.6238</f>
        <v>25389822.139400002</v>
      </c>
      <c r="C5" s="15">
        <f>C2*0.6238</f>
        <v>2041852.1024</v>
      </c>
      <c r="D5" s="16">
        <f t="shared" si="0"/>
        <v>27431674.241800003</v>
      </c>
      <c r="O5" s="7"/>
    </row>
    <row r="6" spans="1:15" x14ac:dyDescent="0.2">
      <c r="D6" s="18"/>
    </row>
    <row r="7" spans="1:15" s="23" customFormat="1" ht="12.75" x14ac:dyDescent="0.2">
      <c r="A7" s="19" t="s">
        <v>8</v>
      </c>
      <c r="B7" s="20">
        <f>B22+B41+B84</f>
        <v>9075</v>
      </c>
      <c r="C7" s="21"/>
      <c r="D7" s="21"/>
      <c r="E7" s="21"/>
      <c r="F7" s="21"/>
      <c r="G7" s="21"/>
      <c r="H7" s="21"/>
      <c r="I7" s="21"/>
      <c r="J7" s="22"/>
      <c r="K7" s="21"/>
      <c r="L7" s="21"/>
      <c r="M7" s="21"/>
      <c r="N7" s="21"/>
      <c r="O7" s="21"/>
    </row>
    <row r="8" spans="1:15" s="23" customFormat="1" ht="12.75" x14ac:dyDescent="0.2">
      <c r="A8" s="19" t="s">
        <v>9</v>
      </c>
      <c r="B8" s="20">
        <f>F22+F41+F84</f>
        <v>400567</v>
      </c>
      <c r="C8" s="21"/>
      <c r="D8" s="21"/>
      <c r="E8" s="21"/>
      <c r="F8" s="21"/>
      <c r="G8" s="21"/>
      <c r="H8" s="21"/>
      <c r="I8" s="21"/>
      <c r="J8" s="22"/>
      <c r="K8" s="21"/>
      <c r="L8" s="21"/>
      <c r="M8" s="21"/>
      <c r="N8" s="21"/>
      <c r="O8" s="21"/>
    </row>
    <row r="9" spans="1:15" s="23" customFormat="1" ht="12.75" x14ac:dyDescent="0.2">
      <c r="A9" s="19" t="s">
        <v>10</v>
      </c>
      <c r="B9" s="20">
        <f>F41+F84</f>
        <v>95840</v>
      </c>
      <c r="C9" s="21"/>
      <c r="D9" s="21"/>
      <c r="E9" s="21"/>
      <c r="F9" s="21"/>
      <c r="G9" s="21"/>
      <c r="H9" s="21"/>
      <c r="I9" s="21"/>
      <c r="J9" s="22"/>
      <c r="K9" s="21"/>
      <c r="L9" s="21"/>
      <c r="M9" s="21"/>
      <c r="N9" s="21"/>
      <c r="O9" s="21"/>
    </row>
    <row r="10" spans="1:15" s="23" customFormat="1" ht="12.75" x14ac:dyDescent="0.2">
      <c r="A10" s="21"/>
      <c r="B10" s="24"/>
      <c r="C10" s="21"/>
      <c r="D10" s="21"/>
      <c r="E10" s="21"/>
      <c r="F10" s="21"/>
      <c r="G10" s="21"/>
      <c r="H10" s="21"/>
      <c r="I10" s="21"/>
      <c r="J10" s="22"/>
      <c r="K10" s="21"/>
      <c r="L10" s="21"/>
      <c r="M10" s="21"/>
      <c r="N10" s="21"/>
      <c r="O10" s="21"/>
    </row>
    <row r="11" spans="1:15" s="32" customFormat="1" ht="102" x14ac:dyDescent="0.2">
      <c r="A11" s="25" t="s">
        <v>11</v>
      </c>
      <c r="B11" s="26" t="s">
        <v>12</v>
      </c>
      <c r="C11" s="27" t="s">
        <v>13</v>
      </c>
      <c r="D11" s="25" t="s">
        <v>14</v>
      </c>
      <c r="E11" s="25" t="s">
        <v>15</v>
      </c>
      <c r="F11" s="28" t="s">
        <v>16</v>
      </c>
      <c r="G11" s="29" t="s">
        <v>17</v>
      </c>
      <c r="H11" s="30" t="s">
        <v>18</v>
      </c>
      <c r="I11" s="29" t="s">
        <v>19</v>
      </c>
      <c r="J11" s="31" t="s">
        <v>20</v>
      </c>
      <c r="K11" s="26" t="s">
        <v>21</v>
      </c>
      <c r="L11" s="27" t="s">
        <v>22</v>
      </c>
      <c r="M11" s="27" t="s">
        <v>23</v>
      </c>
      <c r="N11" s="26" t="s">
        <v>24</v>
      </c>
      <c r="O11" s="26" t="s">
        <v>25</v>
      </c>
    </row>
    <row r="12" spans="1:15" s="40" customFormat="1" ht="12.75" x14ac:dyDescent="0.2">
      <c r="A12" s="33" t="s">
        <v>26</v>
      </c>
      <c r="B12" s="34"/>
      <c r="C12" s="35"/>
      <c r="D12" s="35"/>
      <c r="E12" s="35"/>
      <c r="F12" s="35"/>
      <c r="G12" s="35"/>
      <c r="H12" s="35"/>
      <c r="I12" s="35"/>
      <c r="J12" s="36"/>
      <c r="K12" s="35"/>
      <c r="L12" s="37"/>
      <c r="M12" s="35"/>
      <c r="N12" s="38"/>
      <c r="O12" s="39"/>
    </row>
    <row r="13" spans="1:15" s="23" customFormat="1" ht="12.75" x14ac:dyDescent="0.2">
      <c r="A13" s="41" t="s">
        <v>27</v>
      </c>
      <c r="B13" s="42">
        <v>620</v>
      </c>
      <c r="C13" s="42">
        <v>2</v>
      </c>
      <c r="D13" s="41" t="s">
        <v>28</v>
      </c>
      <c r="E13" s="42" t="str">
        <f>IFERROR(VLOOKUP($D13,[4]COMBO!$B:$BZ,5,FALSE),"")</f>
        <v>37-0001</v>
      </c>
      <c r="F13" s="43">
        <v>34048</v>
      </c>
      <c r="G13" s="43">
        <v>129240</v>
      </c>
      <c r="H13" s="44">
        <v>0.39274218508201797</v>
      </c>
      <c r="I13" s="45">
        <v>787318888</v>
      </c>
      <c r="J13" s="46">
        <v>0.1903</v>
      </c>
      <c r="K13" s="45">
        <v>29254627.975941703</v>
      </c>
      <c r="L13" s="47">
        <f t="shared" ref="L13:L21" si="1">J13*I13</f>
        <v>149826784.38639998</v>
      </c>
      <c r="M13" s="48">
        <f t="shared" ref="M13:M21" si="2">L13/$L$22</f>
        <v>0.13396871439643407</v>
      </c>
      <c r="N13" s="49">
        <f>ROUND(M13*($B$25+$B$26),0)</f>
        <v>3544305</v>
      </c>
      <c r="O13" s="50">
        <f t="shared" ref="O13:O21" si="3">+IF(N13&gt;K13,1,0)</f>
        <v>0</v>
      </c>
    </row>
    <row r="14" spans="1:15" s="23" customFormat="1" ht="12.75" x14ac:dyDescent="0.2">
      <c r="A14" s="41" t="s">
        <v>29</v>
      </c>
      <c r="B14" s="42">
        <v>895</v>
      </c>
      <c r="C14" s="42">
        <v>2</v>
      </c>
      <c r="D14" s="41" t="s">
        <v>30</v>
      </c>
      <c r="E14" s="42" t="str">
        <f>IFERROR(VLOOKUP($D14,[4]COMBO!$B:$BZ,5,FALSE),"")</f>
        <v>37-0028, 370032</v>
      </c>
      <c r="F14" s="43">
        <v>61079</v>
      </c>
      <c r="G14" s="43">
        <v>189061</v>
      </c>
      <c r="H14" s="44">
        <v>0.40444089473767725</v>
      </c>
      <c r="I14" s="45">
        <v>942664127</v>
      </c>
      <c r="J14" s="46">
        <v>0.17829999999999999</v>
      </c>
      <c r="K14" s="45">
        <v>33621466.543300398</v>
      </c>
      <c r="L14" s="47">
        <f t="shared" si="1"/>
        <v>168077013.8441</v>
      </c>
      <c r="M14" s="48">
        <f t="shared" si="2"/>
        <v>0.15028729046346426</v>
      </c>
      <c r="N14" s="49">
        <f t="shared" ref="N14:N21" si="4">ROUND(M14*($B$25+$B$26),0)</f>
        <v>3976032</v>
      </c>
      <c r="O14" s="50">
        <f t="shared" si="3"/>
        <v>0</v>
      </c>
    </row>
    <row r="15" spans="1:15" s="23" customFormat="1" ht="12.75" x14ac:dyDescent="0.2">
      <c r="A15" s="41" t="s">
        <v>31</v>
      </c>
      <c r="B15" s="42">
        <v>334</v>
      </c>
      <c r="C15" s="42">
        <v>2</v>
      </c>
      <c r="D15" s="41" t="s">
        <v>32</v>
      </c>
      <c r="E15" s="42" t="str">
        <f>IFERROR(VLOOKUP($D15,[4]COMBO!$B:$BZ,5,FALSE),"")</f>
        <v>37-0106</v>
      </c>
      <c r="F15" s="43">
        <v>12025</v>
      </c>
      <c r="G15" s="43">
        <v>69675</v>
      </c>
      <c r="H15" s="44">
        <v>0.28795120200932905</v>
      </c>
      <c r="I15" s="45">
        <v>400071934</v>
      </c>
      <c r="J15" s="46">
        <v>0.1699</v>
      </c>
      <c r="K15" s="45">
        <v>16023878.272209555</v>
      </c>
      <c r="L15" s="47">
        <f t="shared" si="1"/>
        <v>67972221.586600006</v>
      </c>
      <c r="M15" s="48">
        <f t="shared" si="2"/>
        <v>6.0777858764837281E-2</v>
      </c>
      <c r="N15" s="49">
        <f t="shared" si="4"/>
        <v>1607952</v>
      </c>
      <c r="O15" s="50">
        <f t="shared" si="3"/>
        <v>0</v>
      </c>
    </row>
    <row r="16" spans="1:15" s="23" customFormat="1" ht="12.75" x14ac:dyDescent="0.2">
      <c r="A16" s="41" t="s">
        <v>33</v>
      </c>
      <c r="B16" s="42">
        <v>349</v>
      </c>
      <c r="C16" s="42">
        <v>2</v>
      </c>
      <c r="D16" s="41" t="s">
        <v>34</v>
      </c>
      <c r="E16" s="42" t="str">
        <f>IFERROR(VLOOKUP($D16,[4]COMBO!$B:$BZ,5,FALSE),"")</f>
        <v>37-0013</v>
      </c>
      <c r="F16" s="43">
        <v>14367</v>
      </c>
      <c r="G16" s="43">
        <v>83216</v>
      </c>
      <c r="H16" s="44">
        <v>0.23920880599884636</v>
      </c>
      <c r="I16" s="45">
        <v>360732086.25999999</v>
      </c>
      <c r="J16" s="46">
        <v>0.22070000000000001</v>
      </c>
      <c r="K16" s="45">
        <v>6487042.749596443</v>
      </c>
      <c r="L16" s="47">
        <f t="shared" si="1"/>
        <v>79613571.437582001</v>
      </c>
      <c r="M16" s="48">
        <f t="shared" si="2"/>
        <v>7.118705682486548E-2</v>
      </c>
      <c r="N16" s="49">
        <f t="shared" si="4"/>
        <v>1883340</v>
      </c>
      <c r="O16" s="50">
        <f t="shared" si="3"/>
        <v>0</v>
      </c>
    </row>
    <row r="17" spans="1:15" s="23" customFormat="1" ht="12.75" x14ac:dyDescent="0.2">
      <c r="A17" s="41" t="s">
        <v>35</v>
      </c>
      <c r="B17" s="42">
        <v>387</v>
      </c>
      <c r="C17" s="42">
        <v>2</v>
      </c>
      <c r="D17" s="41" t="s">
        <v>36</v>
      </c>
      <c r="E17" s="42" t="str">
        <f>IFERROR(VLOOKUP($D17,[4]COMBO!$B:$BZ,5,FALSE),"")</f>
        <v>37-0008</v>
      </c>
      <c r="F17" s="43">
        <v>13919</v>
      </c>
      <c r="G17" s="43">
        <v>74426</v>
      </c>
      <c r="H17" s="44">
        <v>0.18869749818611775</v>
      </c>
      <c r="I17" s="45">
        <v>393317132</v>
      </c>
      <c r="J17" s="46">
        <v>0.18279999999999999</v>
      </c>
      <c r="K17" s="45">
        <v>6046836.9029731117</v>
      </c>
      <c r="L17" s="47">
        <f t="shared" si="1"/>
        <v>71898371.729599997</v>
      </c>
      <c r="M17" s="48">
        <f t="shared" si="2"/>
        <v>6.4288454612830587E-2</v>
      </c>
      <c r="N17" s="49">
        <f t="shared" si="4"/>
        <v>1700829</v>
      </c>
      <c r="O17" s="50">
        <f t="shared" si="3"/>
        <v>0</v>
      </c>
    </row>
    <row r="18" spans="1:15" s="23" customFormat="1" ht="12.75" x14ac:dyDescent="0.2">
      <c r="A18" s="41" t="s">
        <v>37</v>
      </c>
      <c r="B18" s="42">
        <v>1088</v>
      </c>
      <c r="C18" s="42">
        <v>2</v>
      </c>
      <c r="D18" s="41" t="s">
        <v>38</v>
      </c>
      <c r="E18" s="42" t="str">
        <f>IFERROR(VLOOKUP($D18,[4]COMBO!$B:$BZ,5,FALSE),"")</f>
        <v>37-0091</v>
      </c>
      <c r="F18" s="43">
        <v>51473</v>
      </c>
      <c r="G18" s="43">
        <v>242257</v>
      </c>
      <c r="H18" s="44">
        <v>0.29460036242502796</v>
      </c>
      <c r="I18" s="45">
        <v>894970107</v>
      </c>
      <c r="J18" s="46">
        <v>0.246</v>
      </c>
      <c r="K18" s="45">
        <v>28778322.501314141</v>
      </c>
      <c r="L18" s="47">
        <f t="shared" si="1"/>
        <v>220162646.322</v>
      </c>
      <c r="M18" s="48">
        <f t="shared" si="2"/>
        <v>0.19686003945601893</v>
      </c>
      <c r="N18" s="49">
        <f t="shared" si="4"/>
        <v>5208171</v>
      </c>
      <c r="O18" s="50">
        <f t="shared" si="3"/>
        <v>0</v>
      </c>
    </row>
    <row r="19" spans="1:15" s="23" customFormat="1" ht="12.75" x14ac:dyDescent="0.2">
      <c r="A19" s="41" t="s">
        <v>39</v>
      </c>
      <c r="B19" s="42">
        <v>320</v>
      </c>
      <c r="C19" s="42">
        <v>2</v>
      </c>
      <c r="D19" s="41" t="s">
        <v>40</v>
      </c>
      <c r="E19" s="42" t="str">
        <f>IFERROR(VLOOKUP($D19,[4]COMBO!$B:$BZ,5,FALSE),"")</f>
        <v>37-0025</v>
      </c>
      <c r="F19" s="43">
        <v>42528</v>
      </c>
      <c r="G19" s="43">
        <v>47552</v>
      </c>
      <c r="H19" s="44">
        <v>1.7903768506056528</v>
      </c>
      <c r="I19" s="45">
        <v>211253048</v>
      </c>
      <c r="J19" s="46">
        <v>0.2586</v>
      </c>
      <c r="K19" s="45">
        <v>10808905.164879495</v>
      </c>
      <c r="L19" s="47">
        <f t="shared" si="1"/>
        <v>54630038.212799996</v>
      </c>
      <c r="M19" s="48">
        <f t="shared" si="2"/>
        <v>4.8847847978383319E-2</v>
      </c>
      <c r="N19" s="49">
        <f t="shared" si="4"/>
        <v>1292329</v>
      </c>
      <c r="O19" s="50">
        <f t="shared" si="3"/>
        <v>0</v>
      </c>
    </row>
    <row r="20" spans="1:15" s="23" customFormat="1" ht="12.75" x14ac:dyDescent="0.2">
      <c r="A20" s="41" t="s">
        <v>41</v>
      </c>
      <c r="B20" s="42">
        <v>774</v>
      </c>
      <c r="C20" s="42">
        <v>2</v>
      </c>
      <c r="D20" s="41" t="s">
        <v>42</v>
      </c>
      <c r="E20" s="42" t="str">
        <f>IFERROR(VLOOKUP($D20,[4]COMBO!$B:$BZ,5,FALSE),"")</f>
        <v>37-0037</v>
      </c>
      <c r="F20" s="43">
        <v>50744</v>
      </c>
      <c r="G20" s="43">
        <v>157188</v>
      </c>
      <c r="H20" s="44">
        <v>0.41955492785708831</v>
      </c>
      <c r="I20" s="45">
        <v>786481156.04999983</v>
      </c>
      <c r="J20" s="46">
        <v>0.2107</v>
      </c>
      <c r="K20" s="45">
        <v>36935134.615842029</v>
      </c>
      <c r="L20" s="47">
        <f t="shared" si="1"/>
        <v>165711579.57973495</v>
      </c>
      <c r="M20" s="48">
        <f t="shared" si="2"/>
        <v>0.14817222012618067</v>
      </c>
      <c r="N20" s="49">
        <f t="shared" si="4"/>
        <v>3920075</v>
      </c>
      <c r="O20" s="50">
        <f t="shared" si="3"/>
        <v>0</v>
      </c>
    </row>
    <row r="21" spans="1:15" s="23" customFormat="1" ht="12.75" x14ac:dyDescent="0.2">
      <c r="A21" s="41" t="s">
        <v>43</v>
      </c>
      <c r="B21" s="42">
        <v>677</v>
      </c>
      <c r="C21" s="42">
        <v>2</v>
      </c>
      <c r="D21" s="41" t="s">
        <v>44</v>
      </c>
      <c r="E21" s="42" t="str">
        <f>IFERROR(VLOOKUP($D21,[4]COMBO!$B:$BZ,5,FALSE),"")</f>
        <v>370114</v>
      </c>
      <c r="F21" s="43">
        <v>24544</v>
      </c>
      <c r="G21" s="43">
        <v>155878</v>
      </c>
      <c r="H21" s="44">
        <v>0.26760671807439151</v>
      </c>
      <c r="I21" s="45">
        <v>526139384</v>
      </c>
      <c r="J21" s="46">
        <v>0.26700000000000002</v>
      </c>
      <c r="K21" s="45">
        <v>22450948.410900705</v>
      </c>
      <c r="L21" s="47">
        <f t="shared" si="1"/>
        <v>140479215.528</v>
      </c>
      <c r="M21" s="48">
        <f t="shared" si="2"/>
        <v>0.12561051737698536</v>
      </c>
      <c r="N21" s="49">
        <f t="shared" si="4"/>
        <v>3323178</v>
      </c>
      <c r="O21" s="50">
        <f t="shared" si="3"/>
        <v>0</v>
      </c>
    </row>
    <row r="22" spans="1:15" s="56" customFormat="1" ht="12.75" x14ac:dyDescent="0.2">
      <c r="A22" s="19" t="s">
        <v>45</v>
      </c>
      <c r="B22" s="20">
        <f>SUM(B13:B21)</f>
        <v>5444</v>
      </c>
      <c r="C22" s="51"/>
      <c r="D22" s="51"/>
      <c r="E22" s="51"/>
      <c r="F22" s="20">
        <f>SUM(F13:F21)</f>
        <v>304727</v>
      </c>
      <c r="G22" s="20"/>
      <c r="H22" s="51"/>
      <c r="I22" s="20"/>
      <c r="J22" s="52"/>
      <c r="K22" s="20"/>
      <c r="L22" s="53">
        <f>SUM(L13:L21)</f>
        <v>1118371442.626817</v>
      </c>
      <c r="M22" s="54">
        <f>SUM(M13:M21)</f>
        <v>1</v>
      </c>
      <c r="N22" s="55">
        <f>SUM(N13:N21)</f>
        <v>26456211</v>
      </c>
      <c r="O22" s="51"/>
    </row>
    <row r="23" spans="1:15" s="23" customFormat="1" ht="12.75" x14ac:dyDescent="0.2">
      <c r="A23" s="19" t="s">
        <v>46</v>
      </c>
      <c r="B23" s="54">
        <f>IF(F22/B8&gt;65%,65%,F22/B8)</f>
        <v>0.65</v>
      </c>
      <c r="C23" s="21"/>
      <c r="D23" s="21"/>
      <c r="E23" s="21"/>
      <c r="F23" s="21"/>
      <c r="G23" s="21"/>
      <c r="H23" s="21"/>
      <c r="I23" s="21"/>
      <c r="J23" s="22"/>
      <c r="K23" s="21"/>
      <c r="L23" s="21"/>
      <c r="M23" s="21"/>
      <c r="N23" s="21"/>
      <c r="O23" s="21"/>
    </row>
    <row r="24" spans="1:15" s="23" customFormat="1" ht="12.75" x14ac:dyDescent="0.2">
      <c r="A24" s="19" t="s">
        <v>47</v>
      </c>
      <c r="B24" s="20">
        <f>COUNT(B13:B21)</f>
        <v>9</v>
      </c>
      <c r="C24" s="21"/>
      <c r="D24" s="21"/>
      <c r="E24" s="21"/>
      <c r="F24" s="21"/>
      <c r="G24" s="21"/>
      <c r="H24" s="21"/>
      <c r="I24" s="21"/>
      <c r="J24" s="22"/>
      <c r="K24" s="21"/>
      <c r="L24" s="21"/>
      <c r="M24" s="21"/>
      <c r="N24" s="57" t="s">
        <v>48</v>
      </c>
      <c r="O24" s="21"/>
    </row>
    <row r="25" spans="1:15" s="23" customFormat="1" ht="12.75" x14ac:dyDescent="0.2">
      <c r="A25" s="19" t="s">
        <v>49</v>
      </c>
      <c r="B25" s="58">
        <f>ROUND(B23*B2,0)</f>
        <v>26456211</v>
      </c>
      <c r="C25" s="21"/>
      <c r="D25" s="21"/>
      <c r="E25" s="21"/>
      <c r="F25" s="21"/>
      <c r="G25" s="21"/>
      <c r="H25" s="21"/>
      <c r="I25" s="21"/>
      <c r="J25" s="22"/>
      <c r="K25" s="59"/>
      <c r="L25" s="21"/>
      <c r="M25" s="21"/>
      <c r="N25" s="21"/>
      <c r="O25" s="21"/>
    </row>
    <row r="26" spans="1:15" s="23" customFormat="1" ht="12.75" x14ac:dyDescent="0.2">
      <c r="A26" s="19" t="s">
        <v>50</v>
      </c>
      <c r="B26" s="60">
        <f>-0.5</f>
        <v>-0.5</v>
      </c>
      <c r="C26" s="21"/>
      <c r="D26" s="21"/>
      <c r="E26" s="21"/>
      <c r="F26" s="21"/>
      <c r="G26" s="21"/>
      <c r="H26" s="21"/>
      <c r="I26" s="21"/>
      <c r="J26" s="22"/>
      <c r="K26" s="21"/>
      <c r="L26" s="21"/>
      <c r="M26" s="21"/>
      <c r="N26" s="21"/>
      <c r="O26" s="21"/>
    </row>
    <row r="27" spans="1:15" s="23" customFormat="1" ht="12.75" x14ac:dyDescent="0.2">
      <c r="A27" s="21"/>
      <c r="B27" s="24"/>
      <c r="C27" s="21"/>
      <c r="D27" s="21"/>
      <c r="E27" s="21"/>
      <c r="F27" s="21"/>
      <c r="G27" s="21"/>
      <c r="H27" s="21"/>
      <c r="I27" s="21"/>
      <c r="J27" s="22"/>
      <c r="K27" s="21"/>
      <c r="L27" s="21"/>
      <c r="M27" s="21"/>
      <c r="N27" s="21"/>
      <c r="O27" s="21"/>
    </row>
    <row r="28" spans="1:15" s="40" customFormat="1" ht="12.75" x14ac:dyDescent="0.2">
      <c r="A28" s="33" t="s">
        <v>51</v>
      </c>
      <c r="B28" s="61"/>
      <c r="C28" s="38"/>
      <c r="D28" s="38"/>
      <c r="E28" s="38"/>
      <c r="F28" s="38"/>
      <c r="G28" s="38"/>
      <c r="H28" s="38"/>
      <c r="I28" s="38"/>
      <c r="J28" s="62"/>
      <c r="K28" s="38"/>
      <c r="L28" s="38"/>
      <c r="M28" s="38"/>
      <c r="N28" s="38"/>
      <c r="O28" s="38"/>
    </row>
    <row r="29" spans="1:15" s="23" customFormat="1" ht="12.75" x14ac:dyDescent="0.2">
      <c r="A29" s="41" t="s">
        <v>52</v>
      </c>
      <c r="B29" s="42">
        <v>180</v>
      </c>
      <c r="C29" s="42">
        <v>2</v>
      </c>
      <c r="D29" s="41" t="s">
        <v>53</v>
      </c>
      <c r="E29" s="42" t="s">
        <v>161</v>
      </c>
      <c r="F29" s="43">
        <v>5584</v>
      </c>
      <c r="G29" s="43">
        <v>40897</v>
      </c>
      <c r="H29" s="44">
        <v>0.25263466757952907</v>
      </c>
      <c r="I29" s="45">
        <v>184848235</v>
      </c>
      <c r="J29" s="46">
        <v>0.1895</v>
      </c>
      <c r="K29" s="45">
        <v>10141940.708164103</v>
      </c>
      <c r="L29" s="63">
        <f t="shared" ref="L29:L40" si="5">J29*I29</f>
        <v>35028740.532499999</v>
      </c>
      <c r="M29" s="48">
        <f t="shared" ref="M29:M40" si="6">L29/$L$41</f>
        <v>8.0854028072094283E-2</v>
      </c>
      <c r="N29" s="49">
        <f>ROUND(M29*($B$44+$B$45),0)</f>
        <v>676512</v>
      </c>
      <c r="O29" s="50">
        <f t="shared" ref="O29:O40" si="7">+IF(N29&gt;K29,1,0)</f>
        <v>0</v>
      </c>
    </row>
    <row r="30" spans="1:15" s="23" customFormat="1" ht="12.75" x14ac:dyDescent="0.2">
      <c r="A30" s="41" t="s">
        <v>54</v>
      </c>
      <c r="B30" s="42">
        <v>148</v>
      </c>
      <c r="C30" s="42">
        <v>2</v>
      </c>
      <c r="D30" s="41" t="s">
        <v>55</v>
      </c>
      <c r="E30" s="42" t="s">
        <v>162</v>
      </c>
      <c r="F30" s="43">
        <v>5499</v>
      </c>
      <c r="G30" s="43">
        <v>19288</v>
      </c>
      <c r="H30" s="44">
        <v>0.50886561592700119</v>
      </c>
      <c r="I30" s="45">
        <v>395645336</v>
      </c>
      <c r="J30" s="46">
        <v>7.8899999999999998E-2</v>
      </c>
      <c r="K30" s="45">
        <v>6294962.8437219821</v>
      </c>
      <c r="L30" s="63">
        <f t="shared" si="5"/>
        <v>31216417.010400001</v>
      </c>
      <c r="M30" s="48">
        <f t="shared" si="6"/>
        <v>7.2054347912603858E-2</v>
      </c>
      <c r="N30" s="49">
        <f t="shared" ref="N30:N40" si="8">ROUND(M30*($B$44+$B$45),0)</f>
        <v>602885</v>
      </c>
      <c r="O30" s="50">
        <f t="shared" si="7"/>
        <v>0</v>
      </c>
    </row>
    <row r="31" spans="1:15" s="23" customFormat="1" ht="12.75" x14ac:dyDescent="0.2">
      <c r="A31" s="41" t="s">
        <v>56</v>
      </c>
      <c r="B31" s="42">
        <v>283</v>
      </c>
      <c r="C31" s="42">
        <v>2</v>
      </c>
      <c r="D31" s="41" t="s">
        <v>57</v>
      </c>
      <c r="E31" s="42" t="s">
        <v>163</v>
      </c>
      <c r="F31" s="43">
        <v>8745</v>
      </c>
      <c r="G31" s="43">
        <v>48996</v>
      </c>
      <c r="H31" s="44">
        <v>0.27304269736305004</v>
      </c>
      <c r="I31" s="45">
        <v>167395173.49999997</v>
      </c>
      <c r="J31" s="46">
        <v>0.27979999999999999</v>
      </c>
      <c r="K31" s="45">
        <v>1948265.9935135059</v>
      </c>
      <c r="L31" s="63">
        <f t="shared" si="5"/>
        <v>46837169.545299992</v>
      </c>
      <c r="M31" s="48">
        <f t="shared" si="6"/>
        <v>0.10811047624505754</v>
      </c>
      <c r="N31" s="49">
        <f t="shared" si="8"/>
        <v>904570</v>
      </c>
      <c r="O31" s="50">
        <f t="shared" si="7"/>
        <v>0</v>
      </c>
    </row>
    <row r="32" spans="1:15" s="23" customFormat="1" ht="12.75" x14ac:dyDescent="0.2">
      <c r="A32" s="41" t="s">
        <v>58</v>
      </c>
      <c r="B32" s="42">
        <v>138</v>
      </c>
      <c r="C32" s="42">
        <v>2</v>
      </c>
      <c r="D32" s="41" t="s">
        <v>59</v>
      </c>
      <c r="E32" s="42" t="s">
        <v>164</v>
      </c>
      <c r="F32" s="43">
        <v>2272</v>
      </c>
      <c r="G32" s="43">
        <v>16865</v>
      </c>
      <c r="H32" s="44">
        <v>0.31319300326119182</v>
      </c>
      <c r="I32" s="45">
        <v>107972495</v>
      </c>
      <c r="J32" s="46">
        <v>0.2329</v>
      </c>
      <c r="K32" s="45">
        <v>3046223.8713502251</v>
      </c>
      <c r="L32" s="63">
        <f t="shared" si="5"/>
        <v>25146794.085499998</v>
      </c>
      <c r="M32" s="48">
        <f t="shared" si="6"/>
        <v>5.8044324860203035E-2</v>
      </c>
      <c r="N32" s="49">
        <f t="shared" si="8"/>
        <v>485662</v>
      </c>
      <c r="O32" s="50">
        <f t="shared" si="7"/>
        <v>0</v>
      </c>
    </row>
    <row r="33" spans="1:15" s="23" customFormat="1" ht="12.75" x14ac:dyDescent="0.2">
      <c r="A33" s="41" t="s">
        <v>60</v>
      </c>
      <c r="B33" s="42">
        <v>117</v>
      </c>
      <c r="C33" s="42">
        <v>2</v>
      </c>
      <c r="D33" s="41" t="s">
        <v>61</v>
      </c>
      <c r="E33" s="42" t="s">
        <v>165</v>
      </c>
      <c r="F33" s="43">
        <v>1459</v>
      </c>
      <c r="G33" s="43">
        <v>8187</v>
      </c>
      <c r="H33" s="44">
        <v>0.43178209356296565</v>
      </c>
      <c r="I33" s="45">
        <v>54069192</v>
      </c>
      <c r="J33" s="46">
        <v>0.27560000000000001</v>
      </c>
      <c r="K33" s="45">
        <v>3830526.4403744955</v>
      </c>
      <c r="L33" s="63">
        <f t="shared" si="5"/>
        <v>14901469.315200001</v>
      </c>
      <c r="M33" s="48">
        <f t="shared" si="6"/>
        <v>3.4395864653162939E-2</v>
      </c>
      <c r="N33" s="49">
        <f t="shared" si="8"/>
        <v>287793</v>
      </c>
      <c r="O33" s="50">
        <f t="shared" si="7"/>
        <v>0</v>
      </c>
    </row>
    <row r="34" spans="1:15" s="23" customFormat="1" ht="12.75" x14ac:dyDescent="0.2">
      <c r="A34" s="41" t="s">
        <v>62</v>
      </c>
      <c r="B34" s="42">
        <v>140</v>
      </c>
      <c r="C34" s="42">
        <v>2</v>
      </c>
      <c r="D34" s="41" t="s">
        <v>63</v>
      </c>
      <c r="E34" s="42" t="s">
        <v>166</v>
      </c>
      <c r="F34" s="43">
        <v>1966</v>
      </c>
      <c r="G34" s="43">
        <v>19618</v>
      </c>
      <c r="H34" s="44">
        <v>0.20042817820369049</v>
      </c>
      <c r="I34" s="45">
        <v>97847517</v>
      </c>
      <c r="J34" s="46">
        <v>0.28339999999999999</v>
      </c>
      <c r="K34" s="45">
        <v>7062608.5603504935</v>
      </c>
      <c r="L34" s="63">
        <f t="shared" si="5"/>
        <v>27729986.3178</v>
      </c>
      <c r="M34" s="48">
        <f t="shared" si="6"/>
        <v>6.4006899993962599E-2</v>
      </c>
      <c r="N34" s="49">
        <f t="shared" si="8"/>
        <v>535551</v>
      </c>
      <c r="O34" s="50">
        <f t="shared" si="7"/>
        <v>0</v>
      </c>
    </row>
    <row r="35" spans="1:15" s="23" customFormat="1" ht="12.75" x14ac:dyDescent="0.2">
      <c r="A35" s="41" t="s">
        <v>64</v>
      </c>
      <c r="B35" s="42">
        <v>140</v>
      </c>
      <c r="C35" s="42">
        <v>2</v>
      </c>
      <c r="D35" s="41" t="s">
        <v>65</v>
      </c>
      <c r="E35" s="42" t="s">
        <v>167</v>
      </c>
      <c r="F35" s="43">
        <v>2806</v>
      </c>
      <c r="G35" s="43">
        <v>9312</v>
      </c>
      <c r="H35" s="44">
        <v>0.39432989690721648</v>
      </c>
      <c r="I35" s="45">
        <v>91355132.379999995</v>
      </c>
      <c r="J35" s="46">
        <v>0.14979999999999999</v>
      </c>
      <c r="K35" s="45">
        <v>222984.10312729888</v>
      </c>
      <c r="L35" s="63">
        <f t="shared" si="5"/>
        <v>13684998.830523998</v>
      </c>
      <c r="M35" s="48">
        <f t="shared" si="6"/>
        <v>3.1587983546915006E-2</v>
      </c>
      <c r="N35" s="49">
        <v>222984</v>
      </c>
      <c r="O35" s="50">
        <f t="shared" si="7"/>
        <v>0</v>
      </c>
    </row>
    <row r="36" spans="1:15" s="23" customFormat="1" ht="12.75" x14ac:dyDescent="0.2">
      <c r="A36" s="41" t="s">
        <v>66</v>
      </c>
      <c r="B36" s="42">
        <v>156</v>
      </c>
      <c r="C36" s="42">
        <v>2</v>
      </c>
      <c r="D36" s="41" t="s">
        <v>67</v>
      </c>
      <c r="E36" s="42" t="s">
        <v>168</v>
      </c>
      <c r="F36" s="43">
        <v>5355</v>
      </c>
      <c r="G36" s="43">
        <v>18345</v>
      </c>
      <c r="H36" s="44">
        <v>0.5550831289179613</v>
      </c>
      <c r="I36" s="45">
        <v>107814654.30999999</v>
      </c>
      <c r="J36" s="46">
        <v>0.33829999999999999</v>
      </c>
      <c r="K36" s="45">
        <v>7899076.6339516966</v>
      </c>
      <c r="L36" s="63">
        <f t="shared" si="5"/>
        <v>36473697.553072996</v>
      </c>
      <c r="M36" s="48">
        <f t="shared" si="6"/>
        <v>8.4189306295871194E-2</v>
      </c>
      <c r="N36" s="49">
        <f t="shared" si="8"/>
        <v>704419</v>
      </c>
      <c r="O36" s="50">
        <f t="shared" si="7"/>
        <v>0</v>
      </c>
    </row>
    <row r="37" spans="1:15" s="23" customFormat="1" ht="12.75" x14ac:dyDescent="0.2">
      <c r="A37" s="41" t="s">
        <v>68</v>
      </c>
      <c r="B37" s="42">
        <v>117</v>
      </c>
      <c r="C37" s="42">
        <v>2</v>
      </c>
      <c r="D37" s="41" t="s">
        <v>69</v>
      </c>
      <c r="E37" s="42" t="s">
        <v>169</v>
      </c>
      <c r="F37" s="43">
        <v>4118</v>
      </c>
      <c r="G37" s="43">
        <v>29508</v>
      </c>
      <c r="H37" s="44">
        <v>0.32567439338484477</v>
      </c>
      <c r="I37" s="45">
        <v>194030726.89999998</v>
      </c>
      <c r="J37" s="46">
        <v>0.2681</v>
      </c>
      <c r="K37" s="45">
        <v>6826168.5101866443</v>
      </c>
      <c r="L37" s="63">
        <f t="shared" si="5"/>
        <v>52019637.881889991</v>
      </c>
      <c r="M37" s="48">
        <f t="shared" si="6"/>
        <v>0.12007275162234704</v>
      </c>
      <c r="N37" s="49">
        <f t="shared" si="8"/>
        <v>1004659</v>
      </c>
      <c r="O37" s="50">
        <f t="shared" si="7"/>
        <v>0</v>
      </c>
    </row>
    <row r="38" spans="1:15" s="23" customFormat="1" ht="12.75" x14ac:dyDescent="0.2">
      <c r="A38" s="41" t="s">
        <v>70</v>
      </c>
      <c r="B38" s="42">
        <v>255</v>
      </c>
      <c r="C38" s="42">
        <v>2</v>
      </c>
      <c r="D38" s="41" t="s">
        <v>71</v>
      </c>
      <c r="E38" s="42" t="s">
        <v>170</v>
      </c>
      <c r="F38" s="43">
        <v>7789</v>
      </c>
      <c r="G38" s="43">
        <v>43572</v>
      </c>
      <c r="H38" s="44">
        <v>0.35196915450289179</v>
      </c>
      <c r="I38" s="45">
        <v>501632363</v>
      </c>
      <c r="J38" s="46">
        <v>0.1051</v>
      </c>
      <c r="K38" s="45">
        <v>18415083.385129996</v>
      </c>
      <c r="L38" s="63">
        <f t="shared" si="5"/>
        <v>52721561.351300001</v>
      </c>
      <c r="M38" s="48">
        <f t="shared" si="6"/>
        <v>0.12169294518447304</v>
      </c>
      <c r="N38" s="49">
        <f t="shared" si="8"/>
        <v>1018215</v>
      </c>
      <c r="O38" s="50">
        <f t="shared" si="7"/>
        <v>0</v>
      </c>
    </row>
    <row r="39" spans="1:15" s="23" customFormat="1" ht="12.75" x14ac:dyDescent="0.2">
      <c r="A39" s="41" t="s">
        <v>72</v>
      </c>
      <c r="B39" s="42">
        <v>195</v>
      </c>
      <c r="C39" s="42">
        <v>2</v>
      </c>
      <c r="D39" s="41" t="s">
        <v>73</v>
      </c>
      <c r="E39" s="42" t="s">
        <v>171</v>
      </c>
      <c r="F39" s="43">
        <v>7650</v>
      </c>
      <c r="G39" s="43">
        <v>29410</v>
      </c>
      <c r="H39" s="44">
        <v>0.43485209112546752</v>
      </c>
      <c r="I39" s="45">
        <v>308409490</v>
      </c>
      <c r="J39" s="46">
        <v>0.2482</v>
      </c>
      <c r="K39" s="45">
        <v>2718711.2532486524</v>
      </c>
      <c r="L39" s="63">
        <f t="shared" si="5"/>
        <v>76547235.417999998</v>
      </c>
      <c r="M39" s="48">
        <f t="shared" si="6"/>
        <v>0.17668783482482983</v>
      </c>
      <c r="N39" s="49">
        <f t="shared" si="8"/>
        <v>1478362</v>
      </c>
      <c r="O39" s="50">
        <f t="shared" si="7"/>
        <v>0</v>
      </c>
    </row>
    <row r="40" spans="1:15" s="23" customFormat="1" ht="12.75" x14ac:dyDescent="0.2">
      <c r="A40" s="41" t="s">
        <v>74</v>
      </c>
      <c r="B40" s="42">
        <v>229</v>
      </c>
      <c r="C40" s="42">
        <v>2</v>
      </c>
      <c r="D40" s="41" t="s">
        <v>75</v>
      </c>
      <c r="E40" s="42" t="s">
        <v>172</v>
      </c>
      <c r="F40" s="43">
        <v>2770</v>
      </c>
      <c r="G40" s="43">
        <v>23244</v>
      </c>
      <c r="H40" s="44">
        <v>0.2408363448631905</v>
      </c>
      <c r="I40" s="45">
        <v>120684085</v>
      </c>
      <c r="J40" s="46">
        <v>0.1734</v>
      </c>
      <c r="K40" s="45">
        <v>6217128.1889810646</v>
      </c>
      <c r="L40" s="63">
        <f t="shared" si="5"/>
        <v>20926620.339000002</v>
      </c>
      <c r="M40" s="48">
        <f t="shared" si="6"/>
        <v>4.8303236788479739E-2</v>
      </c>
      <c r="N40" s="49">
        <f t="shared" si="8"/>
        <v>404157</v>
      </c>
      <c r="O40" s="50">
        <f t="shared" si="7"/>
        <v>0</v>
      </c>
    </row>
    <row r="41" spans="1:15" s="56" customFormat="1" ht="12.75" x14ac:dyDescent="0.2">
      <c r="A41" s="19" t="s">
        <v>76</v>
      </c>
      <c r="B41" s="20">
        <f>SUM(B29:B40)</f>
        <v>2098</v>
      </c>
      <c r="C41" s="51"/>
      <c r="D41" s="51"/>
      <c r="E41" s="51"/>
      <c r="F41" s="20">
        <f>SUM(F29:F40)</f>
        <v>56013</v>
      </c>
      <c r="G41" s="20"/>
      <c r="H41" s="20"/>
      <c r="I41" s="20"/>
      <c r="J41" s="52"/>
      <c r="K41" s="51"/>
      <c r="L41" s="53">
        <f>SUM(L29:L40)</f>
        <v>433234328.18048692</v>
      </c>
      <c r="M41" s="54">
        <f>SUM(M29:M40)</f>
        <v>1.0000000000000002</v>
      </c>
      <c r="N41" s="64">
        <f>SUM(N29:N40)</f>
        <v>8325769</v>
      </c>
      <c r="O41" s="51"/>
    </row>
    <row r="42" spans="1:15" s="23" customFormat="1" ht="12.75" x14ac:dyDescent="0.2">
      <c r="A42" s="19" t="s">
        <v>77</v>
      </c>
      <c r="B42" s="54">
        <f>F41/B9</f>
        <v>0.58444282136894821</v>
      </c>
      <c r="C42" s="21"/>
      <c r="D42" s="21"/>
      <c r="E42" s="21"/>
      <c r="F42" s="21"/>
      <c r="G42" s="21"/>
      <c r="H42" s="21"/>
      <c r="I42" s="21"/>
      <c r="J42" s="22"/>
      <c r="K42" s="21"/>
      <c r="L42" s="21"/>
      <c r="M42" s="21"/>
      <c r="N42" s="57"/>
      <c r="O42" s="21"/>
    </row>
    <row r="43" spans="1:15" s="23" customFormat="1" ht="12.75" x14ac:dyDescent="0.2">
      <c r="A43" s="19" t="s">
        <v>47</v>
      </c>
      <c r="B43" s="20">
        <f>COUNT(B29:B40)</f>
        <v>12</v>
      </c>
      <c r="C43" s="21"/>
      <c r="D43" s="21"/>
      <c r="E43" s="21"/>
      <c r="F43" s="21"/>
      <c r="G43" s="21"/>
      <c r="H43" s="21"/>
      <c r="I43" s="21"/>
      <c r="J43" s="22"/>
      <c r="K43" s="21"/>
      <c r="L43" s="21"/>
      <c r="M43" s="21"/>
      <c r="N43" s="57"/>
      <c r="O43" s="21"/>
    </row>
    <row r="44" spans="1:15" s="23" customFormat="1" ht="12.75" x14ac:dyDescent="0.2">
      <c r="A44" s="19" t="s">
        <v>49</v>
      </c>
      <c r="B44" s="58">
        <f>ROUND((B2-B25)*B42,0)</f>
        <v>8325769</v>
      </c>
      <c r="C44" s="21"/>
      <c r="D44" s="21"/>
      <c r="E44" s="21"/>
      <c r="F44" s="21"/>
      <c r="G44" s="21"/>
      <c r="H44" s="21"/>
      <c r="I44" s="21"/>
      <c r="J44" s="22"/>
      <c r="K44" s="21"/>
      <c r="L44" s="21"/>
      <c r="M44" s="21"/>
      <c r="N44" s="21"/>
      <c r="O44" s="21"/>
    </row>
    <row r="45" spans="1:15" s="23" customFormat="1" ht="12.75" x14ac:dyDescent="0.2">
      <c r="A45" s="19" t="s">
        <v>50</v>
      </c>
      <c r="B45" s="65">
        <f>40009+1265+40+1.6</f>
        <v>41315.599999999999</v>
      </c>
      <c r="C45" s="21"/>
      <c r="D45" s="21"/>
      <c r="E45" s="21"/>
      <c r="F45" s="21"/>
      <c r="G45" s="21"/>
      <c r="H45" s="21"/>
      <c r="I45" s="21"/>
      <c r="J45" s="22"/>
      <c r="K45" s="21"/>
      <c r="L45" s="21"/>
      <c r="M45" s="21"/>
      <c r="N45" s="21"/>
      <c r="O45" s="21"/>
    </row>
    <row r="46" spans="1:15" s="23" customFormat="1" ht="12.75" x14ac:dyDescent="0.2">
      <c r="A46" s="21"/>
      <c r="B46" s="24"/>
      <c r="C46" s="21"/>
      <c r="D46" s="21"/>
      <c r="E46" s="21"/>
      <c r="F46" s="21"/>
      <c r="G46" s="21"/>
      <c r="H46" s="21"/>
      <c r="I46" s="21"/>
      <c r="J46" s="22"/>
      <c r="K46" s="21"/>
      <c r="L46" s="21"/>
      <c r="M46" s="21"/>
      <c r="N46" s="21"/>
      <c r="O46" s="21"/>
    </row>
    <row r="47" spans="1:15" s="40" customFormat="1" ht="12.75" x14ac:dyDescent="0.2">
      <c r="A47" s="33" t="s">
        <v>78</v>
      </c>
      <c r="B47" s="61"/>
      <c r="C47" s="38"/>
      <c r="D47" s="38"/>
      <c r="E47" s="38"/>
      <c r="F47" s="38"/>
      <c r="G47" s="38"/>
      <c r="H47" s="38"/>
      <c r="I47" s="38"/>
      <c r="J47" s="62"/>
      <c r="K47" s="38"/>
      <c r="L47" s="38"/>
      <c r="M47" s="38"/>
      <c r="N47" s="38"/>
      <c r="O47" s="38"/>
    </row>
    <row r="48" spans="1:15" s="23" customFormat="1" ht="12.75" x14ac:dyDescent="0.2">
      <c r="A48" s="41" t="s">
        <v>79</v>
      </c>
      <c r="B48" s="42">
        <v>25</v>
      </c>
      <c r="C48" s="42">
        <v>2</v>
      </c>
      <c r="D48" s="41" t="s">
        <v>80</v>
      </c>
      <c r="E48" s="42" t="s">
        <v>173</v>
      </c>
      <c r="F48" s="43">
        <v>31</v>
      </c>
      <c r="G48" s="43">
        <v>1360</v>
      </c>
      <c r="H48" s="44">
        <v>0.18897058823529411</v>
      </c>
      <c r="I48" s="45">
        <v>7622142.75</v>
      </c>
      <c r="J48" s="46">
        <v>0.58540000000000003</v>
      </c>
      <c r="K48" s="45">
        <v>1606919.0971391012</v>
      </c>
      <c r="L48" s="63">
        <f t="shared" ref="L48:L83" si="9">J48*I48</f>
        <v>4462002.3658500006</v>
      </c>
      <c r="M48" s="48">
        <f t="shared" ref="M48:M83" si="10">L48/$L$84</f>
        <v>1.514382140938853E-2</v>
      </c>
      <c r="N48" s="49">
        <f>ROUND(M48*($B$87+$B$88),0)</f>
        <v>89682</v>
      </c>
      <c r="O48" s="50">
        <f t="shared" ref="O48:O83" si="11">+IF(N48&gt;K48,1,0)</f>
        <v>0</v>
      </c>
    </row>
    <row r="49" spans="1:15" s="23" customFormat="1" ht="12.75" x14ac:dyDescent="0.2">
      <c r="A49" s="41" t="s">
        <v>81</v>
      </c>
      <c r="B49" s="42">
        <v>25</v>
      </c>
      <c r="C49" s="42">
        <v>0</v>
      </c>
      <c r="D49" s="41" t="s">
        <v>82</v>
      </c>
      <c r="E49" s="42" t="s">
        <v>174</v>
      </c>
      <c r="F49" s="43">
        <v>128</v>
      </c>
      <c r="G49" s="43">
        <v>1510</v>
      </c>
      <c r="H49" s="44">
        <v>8.4768211920529801E-2</v>
      </c>
      <c r="I49" s="45">
        <v>6761104.3000000007</v>
      </c>
      <c r="J49" s="46">
        <v>0.53029999999999999</v>
      </c>
      <c r="K49" s="45">
        <v>94345.233144570142</v>
      </c>
      <c r="L49" s="63">
        <f t="shared" si="9"/>
        <v>3585413.6102900002</v>
      </c>
      <c r="M49" s="48">
        <f t="shared" si="10"/>
        <v>1.2168721336542659E-2</v>
      </c>
      <c r="N49" s="49">
        <f t="shared" ref="N49:N83" si="12">ROUND(M49*($B$87+$B$88),0)</f>
        <v>72063</v>
      </c>
      <c r="O49" s="50">
        <f t="shared" si="11"/>
        <v>0</v>
      </c>
    </row>
    <row r="50" spans="1:15" s="23" customFormat="1" ht="12.75" x14ac:dyDescent="0.2">
      <c r="A50" s="41" t="s">
        <v>83</v>
      </c>
      <c r="B50" s="42">
        <v>73</v>
      </c>
      <c r="C50" s="42">
        <v>2</v>
      </c>
      <c r="D50" s="41" t="s">
        <v>84</v>
      </c>
      <c r="E50" s="42" t="s">
        <v>175</v>
      </c>
      <c r="F50" s="43">
        <v>288</v>
      </c>
      <c r="G50" s="43">
        <v>3646</v>
      </c>
      <c r="H50" s="44">
        <v>0.14810751508502468</v>
      </c>
      <c r="I50" s="45">
        <v>41464890</v>
      </c>
      <c r="J50" s="46">
        <v>0.1905</v>
      </c>
      <c r="K50" s="45">
        <v>2483662.9332460724</v>
      </c>
      <c r="L50" s="63">
        <f t="shared" si="9"/>
        <v>7899061.5449999999</v>
      </c>
      <c r="M50" s="48">
        <f t="shared" si="10"/>
        <v>2.680903494242342E-2</v>
      </c>
      <c r="N50" s="49">
        <f t="shared" si="12"/>
        <v>158764</v>
      </c>
      <c r="O50" s="50">
        <f t="shared" si="11"/>
        <v>0</v>
      </c>
    </row>
    <row r="51" spans="1:15" s="23" customFormat="1" ht="12.75" x14ac:dyDescent="0.2">
      <c r="A51" s="41" t="s">
        <v>85</v>
      </c>
      <c r="B51" s="42">
        <v>56</v>
      </c>
      <c r="C51" s="42">
        <v>2</v>
      </c>
      <c r="D51" s="41" t="s">
        <v>86</v>
      </c>
      <c r="E51" s="42" t="s">
        <v>176</v>
      </c>
      <c r="F51" s="43">
        <v>997</v>
      </c>
      <c r="G51" s="43">
        <v>4566</v>
      </c>
      <c r="H51" s="44">
        <v>0.32807709154621112</v>
      </c>
      <c r="I51" s="45">
        <v>26579891</v>
      </c>
      <c r="J51" s="46">
        <v>0.312</v>
      </c>
      <c r="K51" s="45">
        <v>2770247.7362486301</v>
      </c>
      <c r="L51" s="63">
        <f t="shared" si="9"/>
        <v>8292925.9919999996</v>
      </c>
      <c r="M51" s="48">
        <f t="shared" si="10"/>
        <v>2.8145791930838715E-2</v>
      </c>
      <c r="N51" s="49">
        <f t="shared" si="12"/>
        <v>166680</v>
      </c>
      <c r="O51" s="50">
        <f t="shared" si="11"/>
        <v>0</v>
      </c>
    </row>
    <row r="52" spans="1:15" s="23" customFormat="1" ht="12.75" x14ac:dyDescent="0.2">
      <c r="A52" s="41" t="s">
        <v>87</v>
      </c>
      <c r="B52" s="42">
        <v>15</v>
      </c>
      <c r="C52" s="42">
        <v>1</v>
      </c>
      <c r="D52" s="41" t="s">
        <v>88</v>
      </c>
      <c r="E52" s="42" t="s">
        <v>177</v>
      </c>
      <c r="F52" s="43">
        <v>125</v>
      </c>
      <c r="G52" s="43">
        <v>1039</v>
      </c>
      <c r="H52" s="44">
        <v>0.22521655437921079</v>
      </c>
      <c r="I52" s="45">
        <v>13514137</v>
      </c>
      <c r="J52" s="46">
        <v>0.40749999999999997</v>
      </c>
      <c r="K52" s="45">
        <v>1260195.5302647911</v>
      </c>
      <c r="L52" s="63">
        <f t="shared" si="9"/>
        <v>5507010.8274999997</v>
      </c>
      <c r="M52" s="48">
        <f t="shared" si="10"/>
        <v>1.8690529863791765E-2</v>
      </c>
      <c r="N52" s="49">
        <f t="shared" si="12"/>
        <v>110686</v>
      </c>
      <c r="O52" s="50">
        <f t="shared" si="11"/>
        <v>0</v>
      </c>
    </row>
    <row r="53" spans="1:15" s="23" customFormat="1" ht="12.75" x14ac:dyDescent="0.2">
      <c r="A53" s="41" t="s">
        <v>89</v>
      </c>
      <c r="B53" s="42">
        <v>43</v>
      </c>
      <c r="C53" s="42">
        <v>2</v>
      </c>
      <c r="D53" s="41" t="s">
        <v>90</v>
      </c>
      <c r="E53" s="42" t="s">
        <v>178</v>
      </c>
      <c r="F53" s="43">
        <v>831</v>
      </c>
      <c r="G53" s="43">
        <v>5531</v>
      </c>
      <c r="H53" s="44">
        <v>0.77580907611643468</v>
      </c>
      <c r="I53" s="45">
        <v>13950122</v>
      </c>
      <c r="J53" s="46">
        <v>0.37859999999999999</v>
      </c>
      <c r="K53" s="45">
        <v>1764678.6728273579</v>
      </c>
      <c r="L53" s="63">
        <f t="shared" si="9"/>
        <v>5281516.1891999999</v>
      </c>
      <c r="M53" s="48">
        <f t="shared" si="10"/>
        <v>1.7925211907592217E-2</v>
      </c>
      <c r="N53" s="49">
        <f t="shared" si="12"/>
        <v>106154</v>
      </c>
      <c r="O53" s="50">
        <f t="shared" si="11"/>
        <v>0</v>
      </c>
    </row>
    <row r="54" spans="1:15" s="23" customFormat="1" ht="12.75" x14ac:dyDescent="0.2">
      <c r="A54" s="41" t="s">
        <v>91</v>
      </c>
      <c r="B54" s="42">
        <v>15</v>
      </c>
      <c r="C54" s="42">
        <v>1</v>
      </c>
      <c r="D54" s="41" t="s">
        <v>92</v>
      </c>
      <c r="E54" s="42" t="s">
        <v>179</v>
      </c>
      <c r="F54" s="43">
        <v>17</v>
      </c>
      <c r="G54" s="43">
        <v>209</v>
      </c>
      <c r="H54" s="44">
        <v>0.17703349282296652</v>
      </c>
      <c r="I54" s="45">
        <v>2865419</v>
      </c>
      <c r="J54" s="46">
        <v>0.433</v>
      </c>
      <c r="K54" s="45">
        <v>278557.83285196149</v>
      </c>
      <c r="L54" s="63">
        <f t="shared" si="9"/>
        <v>1240726.4269999999</v>
      </c>
      <c r="M54" s="48">
        <f t="shared" si="10"/>
        <v>4.2109658148550555E-3</v>
      </c>
      <c r="N54" s="49">
        <f t="shared" si="12"/>
        <v>24937</v>
      </c>
      <c r="O54" s="50">
        <f t="shared" si="11"/>
        <v>0</v>
      </c>
    </row>
    <row r="55" spans="1:15" s="23" customFormat="1" ht="12.75" x14ac:dyDescent="0.2">
      <c r="A55" s="41" t="s">
        <v>93</v>
      </c>
      <c r="B55" s="42">
        <v>62</v>
      </c>
      <c r="C55" s="42">
        <v>2</v>
      </c>
      <c r="D55" s="41" t="s">
        <v>94</v>
      </c>
      <c r="E55" s="42" t="s">
        <v>180</v>
      </c>
      <c r="F55" s="43">
        <v>1104</v>
      </c>
      <c r="G55" s="43">
        <v>9034</v>
      </c>
      <c r="H55" s="44">
        <v>0.12220500332078814</v>
      </c>
      <c r="I55" s="45">
        <v>35153154</v>
      </c>
      <c r="J55" s="46">
        <v>0.30909999999999999</v>
      </c>
      <c r="K55" s="45">
        <v>2474885.8668435509</v>
      </c>
      <c r="L55" s="63">
        <f t="shared" si="9"/>
        <v>10865839.9014</v>
      </c>
      <c r="M55" s="48">
        <f t="shared" si="10"/>
        <v>3.687813798334081E-2</v>
      </c>
      <c r="N55" s="49">
        <f t="shared" si="12"/>
        <v>218393</v>
      </c>
      <c r="O55" s="50">
        <f t="shared" si="11"/>
        <v>0</v>
      </c>
    </row>
    <row r="56" spans="1:15" s="23" customFormat="1" ht="12.75" x14ac:dyDescent="0.2">
      <c r="A56" s="41" t="s">
        <v>95</v>
      </c>
      <c r="B56" s="42">
        <v>25</v>
      </c>
      <c r="C56" s="42">
        <v>1</v>
      </c>
      <c r="D56" s="41" t="s">
        <v>96</v>
      </c>
      <c r="E56" s="42" t="s">
        <v>181</v>
      </c>
      <c r="F56" s="43">
        <v>87</v>
      </c>
      <c r="G56" s="43">
        <v>688</v>
      </c>
      <c r="H56" s="44">
        <v>0.14680232558139536</v>
      </c>
      <c r="I56" s="45">
        <v>6956040</v>
      </c>
      <c r="J56" s="46">
        <v>0.35959999999999998</v>
      </c>
      <c r="K56" s="45">
        <v>626939.42847188376</v>
      </c>
      <c r="L56" s="63">
        <f t="shared" si="9"/>
        <v>2501391.9839999997</v>
      </c>
      <c r="M56" s="48">
        <f t="shared" si="10"/>
        <v>8.4896040778669277E-3</v>
      </c>
      <c r="N56" s="49">
        <f t="shared" si="12"/>
        <v>50276</v>
      </c>
      <c r="O56" s="50">
        <f t="shared" si="11"/>
        <v>0</v>
      </c>
    </row>
    <row r="57" spans="1:15" s="23" customFormat="1" ht="12.75" x14ac:dyDescent="0.2">
      <c r="A57" s="41" t="s">
        <v>97</v>
      </c>
      <c r="B57" s="42">
        <v>41</v>
      </c>
      <c r="C57" s="42">
        <v>0</v>
      </c>
      <c r="D57" s="41" t="s">
        <v>98</v>
      </c>
      <c r="E57" s="42" t="s">
        <v>182</v>
      </c>
      <c r="F57" s="43">
        <v>517</v>
      </c>
      <c r="G57" s="43">
        <v>6830</v>
      </c>
      <c r="H57" s="44">
        <v>0.29956076134699855</v>
      </c>
      <c r="I57" s="45">
        <v>26749750</v>
      </c>
      <c r="J57" s="46">
        <v>0.25359999999999999</v>
      </c>
      <c r="K57" s="45">
        <v>1989406.8911567675</v>
      </c>
      <c r="L57" s="63">
        <f t="shared" si="9"/>
        <v>6783736.5999999996</v>
      </c>
      <c r="M57" s="48">
        <f t="shared" si="10"/>
        <v>2.3023675725721497E-2</v>
      </c>
      <c r="N57" s="49">
        <f t="shared" si="12"/>
        <v>136347</v>
      </c>
      <c r="O57" s="50">
        <f t="shared" si="11"/>
        <v>0</v>
      </c>
    </row>
    <row r="58" spans="1:15" s="23" customFormat="1" ht="12.75" x14ac:dyDescent="0.2">
      <c r="A58" s="41" t="s">
        <v>99</v>
      </c>
      <c r="B58" s="42">
        <v>81</v>
      </c>
      <c r="C58" s="42">
        <v>2</v>
      </c>
      <c r="D58" s="41" t="s">
        <v>100</v>
      </c>
      <c r="E58" s="42" t="s">
        <v>183</v>
      </c>
      <c r="F58" s="43">
        <v>2473</v>
      </c>
      <c r="G58" s="43">
        <v>12023</v>
      </c>
      <c r="H58" s="44">
        <v>0.3424270148881311</v>
      </c>
      <c r="I58" s="45">
        <v>88590338</v>
      </c>
      <c r="J58" s="46">
        <v>0.18479999999999999</v>
      </c>
      <c r="K58" s="45">
        <v>4198058.5616970509</v>
      </c>
      <c r="L58" s="63">
        <f t="shared" si="9"/>
        <v>16371494.462399999</v>
      </c>
      <c r="M58" s="48">
        <f t="shared" si="10"/>
        <v>5.5564064743867381E-2</v>
      </c>
      <c r="N58" s="49">
        <f t="shared" si="12"/>
        <v>329052</v>
      </c>
      <c r="O58" s="50">
        <f t="shared" si="11"/>
        <v>0</v>
      </c>
    </row>
    <row r="59" spans="1:15" s="23" customFormat="1" ht="12.75" x14ac:dyDescent="0.2">
      <c r="A59" s="41" t="s">
        <v>101</v>
      </c>
      <c r="B59" s="42">
        <v>99</v>
      </c>
      <c r="C59" s="42">
        <v>2</v>
      </c>
      <c r="D59" s="41" t="s">
        <v>102</v>
      </c>
      <c r="E59" s="42" t="s">
        <v>184</v>
      </c>
      <c r="F59" s="43">
        <v>1123</v>
      </c>
      <c r="G59" s="43">
        <v>7416</v>
      </c>
      <c r="H59" s="44">
        <v>0.40682308522114347</v>
      </c>
      <c r="I59" s="45">
        <v>35037074</v>
      </c>
      <c r="J59" s="46">
        <v>0.24840000000000001</v>
      </c>
      <c r="K59" s="45">
        <v>2006663.0483716773</v>
      </c>
      <c r="L59" s="63">
        <f t="shared" si="9"/>
        <v>8703209.1816000007</v>
      </c>
      <c r="M59" s="48">
        <f t="shared" si="10"/>
        <v>2.9538273341904283E-2</v>
      </c>
      <c r="N59" s="49">
        <f t="shared" si="12"/>
        <v>174926</v>
      </c>
      <c r="O59" s="50">
        <f t="shared" si="11"/>
        <v>0</v>
      </c>
    </row>
    <row r="60" spans="1:15" s="23" customFormat="1" ht="12.75" x14ac:dyDescent="0.2">
      <c r="A60" s="41" t="s">
        <v>103</v>
      </c>
      <c r="B60" s="42">
        <v>25</v>
      </c>
      <c r="C60" s="42">
        <v>2</v>
      </c>
      <c r="D60" s="41" t="s">
        <v>104</v>
      </c>
      <c r="E60" s="42" t="s">
        <v>185</v>
      </c>
      <c r="F60" s="43">
        <v>73</v>
      </c>
      <c r="G60" s="43">
        <v>1087</v>
      </c>
      <c r="H60" s="44">
        <v>0.38178472861085555</v>
      </c>
      <c r="I60" s="45">
        <v>8305864</v>
      </c>
      <c r="J60" s="46">
        <v>0.39050000000000001</v>
      </c>
      <c r="K60" s="45">
        <v>120822.32417519949</v>
      </c>
      <c r="L60" s="63">
        <f t="shared" si="9"/>
        <v>3243439.892</v>
      </c>
      <c r="M60" s="48">
        <f t="shared" si="10"/>
        <v>1.1008078985448396E-2</v>
      </c>
      <c r="N60" s="49">
        <f t="shared" si="12"/>
        <v>65190</v>
      </c>
      <c r="O60" s="50">
        <f t="shared" si="11"/>
        <v>0</v>
      </c>
    </row>
    <row r="61" spans="1:15" s="23" customFormat="1" ht="12.75" x14ac:dyDescent="0.2">
      <c r="A61" s="41" t="s">
        <v>105</v>
      </c>
      <c r="B61" s="42">
        <v>75</v>
      </c>
      <c r="C61" s="42">
        <v>2</v>
      </c>
      <c r="D61" s="41" t="s">
        <v>106</v>
      </c>
      <c r="E61" s="42" t="s">
        <v>186</v>
      </c>
      <c r="F61" s="43">
        <v>2923</v>
      </c>
      <c r="G61" s="43">
        <v>10642</v>
      </c>
      <c r="H61" s="44">
        <v>0.34429618492764519</v>
      </c>
      <c r="I61" s="45">
        <v>79874912</v>
      </c>
      <c r="J61" s="46">
        <v>0.1996</v>
      </c>
      <c r="K61" s="45">
        <v>3146059.8328044969</v>
      </c>
      <c r="L61" s="63">
        <f t="shared" si="9"/>
        <v>15943032.4352</v>
      </c>
      <c r="M61" s="48">
        <f t="shared" si="10"/>
        <v>5.4109885232381333E-2</v>
      </c>
      <c r="N61" s="49">
        <f t="shared" si="12"/>
        <v>320440</v>
      </c>
      <c r="O61" s="50">
        <f t="shared" si="11"/>
        <v>0</v>
      </c>
    </row>
    <row r="62" spans="1:15" s="23" customFormat="1" ht="12.75" x14ac:dyDescent="0.2">
      <c r="A62" s="41" t="s">
        <v>107</v>
      </c>
      <c r="B62" s="42">
        <v>58</v>
      </c>
      <c r="C62" s="42">
        <v>2</v>
      </c>
      <c r="D62" s="41" t="s">
        <v>108</v>
      </c>
      <c r="E62" s="42" t="s">
        <v>187</v>
      </c>
      <c r="F62" s="43">
        <v>1470</v>
      </c>
      <c r="G62" s="43">
        <v>6518</v>
      </c>
      <c r="H62" s="44">
        <v>0.38462718625345199</v>
      </c>
      <c r="I62" s="45">
        <v>58334393</v>
      </c>
      <c r="J62" s="46">
        <v>0.25269999999999998</v>
      </c>
      <c r="K62" s="45">
        <v>4372223.0107865725</v>
      </c>
      <c r="L62" s="63">
        <f t="shared" si="9"/>
        <v>14741101.111099999</v>
      </c>
      <c r="M62" s="48">
        <f t="shared" si="10"/>
        <v>5.0030588130741876E-2</v>
      </c>
      <c r="N62" s="49">
        <f t="shared" si="12"/>
        <v>296282</v>
      </c>
      <c r="O62" s="50">
        <f t="shared" si="11"/>
        <v>0</v>
      </c>
    </row>
    <row r="63" spans="1:15" s="23" customFormat="1" ht="12.75" x14ac:dyDescent="0.2">
      <c r="A63" s="41" t="s">
        <v>109</v>
      </c>
      <c r="B63" s="42">
        <v>40</v>
      </c>
      <c r="C63" s="42">
        <v>2</v>
      </c>
      <c r="D63" s="41" t="s">
        <v>110</v>
      </c>
      <c r="E63" s="42" t="s">
        <v>188</v>
      </c>
      <c r="F63" s="43">
        <v>1424</v>
      </c>
      <c r="G63" s="43">
        <v>10214</v>
      </c>
      <c r="H63" s="44">
        <v>0.20746034854121795</v>
      </c>
      <c r="I63" s="45">
        <v>58548077</v>
      </c>
      <c r="J63" s="46">
        <v>0.2172</v>
      </c>
      <c r="K63" s="45">
        <v>5326322.2860594466</v>
      </c>
      <c r="L63" s="63">
        <f t="shared" si="9"/>
        <v>12716642.3244</v>
      </c>
      <c r="M63" s="48">
        <f t="shared" si="10"/>
        <v>4.3159672384238928E-2</v>
      </c>
      <c r="N63" s="49">
        <f t="shared" si="12"/>
        <v>255593</v>
      </c>
      <c r="O63" s="50">
        <f t="shared" si="11"/>
        <v>0</v>
      </c>
    </row>
    <row r="64" spans="1:15" s="23" customFormat="1" ht="12.75" x14ac:dyDescent="0.2">
      <c r="A64" s="41" t="s">
        <v>111</v>
      </c>
      <c r="B64" s="42">
        <v>36</v>
      </c>
      <c r="C64" s="42">
        <v>2</v>
      </c>
      <c r="D64" s="41" t="s">
        <v>112</v>
      </c>
      <c r="E64" s="42" t="s">
        <v>189</v>
      </c>
      <c r="F64" s="43">
        <v>11592</v>
      </c>
      <c r="G64" s="43">
        <v>11938</v>
      </c>
      <c r="H64" s="44">
        <v>0.97101692075724577</v>
      </c>
      <c r="I64" s="45">
        <v>13755707</v>
      </c>
      <c r="J64" s="46">
        <v>1.7233000000000001</v>
      </c>
      <c r="K64" s="45">
        <v>6997602.399918573</v>
      </c>
      <c r="L64" s="63">
        <f t="shared" si="9"/>
        <v>23705209.873100001</v>
      </c>
      <c r="M64" s="48">
        <f t="shared" si="10"/>
        <v>8.0454342099371329E-2</v>
      </c>
      <c r="N64" s="49">
        <f t="shared" si="12"/>
        <v>476453</v>
      </c>
      <c r="O64" s="50">
        <f t="shared" si="11"/>
        <v>0</v>
      </c>
    </row>
    <row r="65" spans="1:15" s="23" customFormat="1" ht="12.75" x14ac:dyDescent="0.2">
      <c r="A65" s="41" t="s">
        <v>113</v>
      </c>
      <c r="B65" s="42">
        <v>49</v>
      </c>
      <c r="C65" s="42">
        <v>2</v>
      </c>
      <c r="D65" s="41" t="s">
        <v>114</v>
      </c>
      <c r="E65" s="42" t="s">
        <v>190</v>
      </c>
      <c r="F65" s="43">
        <v>1481</v>
      </c>
      <c r="G65" s="43">
        <v>8280</v>
      </c>
      <c r="H65" s="44">
        <v>0.34420289855072461</v>
      </c>
      <c r="I65" s="45">
        <v>52137002.170000002</v>
      </c>
      <c r="J65" s="46">
        <v>0.29549999999999998</v>
      </c>
      <c r="K65" s="45">
        <v>1512985.0627913666</v>
      </c>
      <c r="L65" s="63">
        <f t="shared" si="9"/>
        <v>15406484.141235</v>
      </c>
      <c r="M65" s="48">
        <f t="shared" si="10"/>
        <v>5.228886613039567E-2</v>
      </c>
      <c r="N65" s="49">
        <f t="shared" si="12"/>
        <v>309656</v>
      </c>
      <c r="O65" s="50">
        <f t="shared" si="11"/>
        <v>0</v>
      </c>
    </row>
    <row r="66" spans="1:15" s="23" customFormat="1" ht="12.75" x14ac:dyDescent="0.2">
      <c r="A66" s="41" t="s">
        <v>115</v>
      </c>
      <c r="B66" s="42">
        <v>23</v>
      </c>
      <c r="C66" s="42">
        <v>2</v>
      </c>
      <c r="D66" s="41" t="s">
        <v>116</v>
      </c>
      <c r="E66" s="42" t="s">
        <v>191</v>
      </c>
      <c r="F66" s="43">
        <v>1349</v>
      </c>
      <c r="G66" s="43">
        <v>6807</v>
      </c>
      <c r="H66" s="44">
        <v>0.19817834582047891</v>
      </c>
      <c r="I66" s="45">
        <v>8291952</v>
      </c>
      <c r="J66" s="46">
        <v>0.28520000000000001</v>
      </c>
      <c r="K66" s="45">
        <v>1378178.390207069</v>
      </c>
      <c r="L66" s="63">
        <f t="shared" si="9"/>
        <v>2364864.7104000002</v>
      </c>
      <c r="M66" s="48">
        <f t="shared" si="10"/>
        <v>8.0262370781689664E-3</v>
      </c>
      <c r="N66" s="49">
        <f t="shared" si="12"/>
        <v>47532</v>
      </c>
      <c r="O66" s="50">
        <f t="shared" si="11"/>
        <v>0</v>
      </c>
    </row>
    <row r="67" spans="1:15" s="23" customFormat="1" ht="12.75" x14ac:dyDescent="0.2">
      <c r="A67" s="41" t="s">
        <v>117</v>
      </c>
      <c r="B67" s="42">
        <v>18</v>
      </c>
      <c r="C67" s="42">
        <v>2</v>
      </c>
      <c r="D67" s="41" t="s">
        <v>118</v>
      </c>
      <c r="E67" s="42" t="s">
        <v>192</v>
      </c>
      <c r="F67" s="43">
        <v>33</v>
      </c>
      <c r="G67" s="43">
        <v>341</v>
      </c>
      <c r="H67" s="44">
        <v>0.62756598240469208</v>
      </c>
      <c r="I67" s="45">
        <v>2625058.31</v>
      </c>
      <c r="J67" s="46">
        <v>0.57909507714405306</v>
      </c>
      <c r="K67" s="45">
        <v>960596.67562529538</v>
      </c>
      <c r="L67" s="63">
        <f t="shared" si="9"/>
        <v>1520158.3445370875</v>
      </c>
      <c r="M67" s="48">
        <f t="shared" si="10"/>
        <v>5.1593443024264118E-3</v>
      </c>
      <c r="N67" s="49">
        <f t="shared" si="12"/>
        <v>30554</v>
      </c>
      <c r="O67" s="50">
        <f t="shared" si="11"/>
        <v>0</v>
      </c>
    </row>
    <row r="68" spans="1:15" s="23" customFormat="1" ht="12.75" x14ac:dyDescent="0.2">
      <c r="A68" s="41" t="s">
        <v>119</v>
      </c>
      <c r="B68" s="42">
        <v>20</v>
      </c>
      <c r="C68" s="42">
        <v>1</v>
      </c>
      <c r="D68" s="41" t="s">
        <v>120</v>
      </c>
      <c r="E68" s="42" t="s">
        <v>193</v>
      </c>
      <c r="F68" s="43">
        <v>91</v>
      </c>
      <c r="G68" s="43">
        <v>1390</v>
      </c>
      <c r="H68" s="44">
        <v>6.5467625899280582E-2</v>
      </c>
      <c r="I68" s="45">
        <v>1917358</v>
      </c>
      <c r="J68" s="46">
        <v>0.49959999999999999</v>
      </c>
      <c r="K68" s="45">
        <v>17111.973084940517</v>
      </c>
      <c r="L68" s="63">
        <f t="shared" si="9"/>
        <v>957912.05680000002</v>
      </c>
      <c r="M68" s="48">
        <f t="shared" si="10"/>
        <v>3.2511074456402262E-3</v>
      </c>
      <c r="N68" s="49">
        <v>17111</v>
      </c>
      <c r="O68" s="50">
        <f t="shared" si="11"/>
        <v>0</v>
      </c>
    </row>
    <row r="69" spans="1:15" s="23" customFormat="1" ht="12.75" x14ac:dyDescent="0.2">
      <c r="A69" s="41" t="s">
        <v>121</v>
      </c>
      <c r="B69" s="42">
        <v>67</v>
      </c>
      <c r="C69" s="42">
        <v>2</v>
      </c>
      <c r="D69" s="41" t="s">
        <v>122</v>
      </c>
      <c r="E69" s="42" t="s">
        <v>194</v>
      </c>
      <c r="F69" s="43">
        <v>1261</v>
      </c>
      <c r="G69" s="43">
        <v>6367</v>
      </c>
      <c r="H69" s="44">
        <v>0.64143238573896655</v>
      </c>
      <c r="I69" s="45">
        <v>19148908</v>
      </c>
      <c r="J69" s="46">
        <v>0.4662</v>
      </c>
      <c r="K69" s="45">
        <v>4276602.745771409</v>
      </c>
      <c r="L69" s="63">
        <f t="shared" si="9"/>
        <v>8927220.9096000008</v>
      </c>
      <c r="M69" s="48">
        <f t="shared" si="10"/>
        <v>3.0298558371872949E-2</v>
      </c>
      <c r="N69" s="49">
        <f t="shared" si="12"/>
        <v>179429</v>
      </c>
      <c r="O69" s="50">
        <f t="shared" si="11"/>
        <v>0</v>
      </c>
    </row>
    <row r="70" spans="1:15" s="23" customFormat="1" ht="12.75" x14ac:dyDescent="0.2">
      <c r="A70" s="41" t="s">
        <v>123</v>
      </c>
      <c r="B70" s="42">
        <v>25</v>
      </c>
      <c r="C70" s="42">
        <v>2</v>
      </c>
      <c r="D70" s="41" t="s">
        <v>124</v>
      </c>
      <c r="E70" s="42" t="s">
        <v>195</v>
      </c>
      <c r="F70" s="43">
        <v>5</v>
      </c>
      <c r="G70" s="43">
        <v>535</v>
      </c>
      <c r="H70" s="44">
        <v>0.21308411214953271</v>
      </c>
      <c r="I70" s="45">
        <v>7366896.1699999999</v>
      </c>
      <c r="J70" s="46">
        <v>0.69720000000000004</v>
      </c>
      <c r="K70" s="45">
        <v>1451222.2371245478</v>
      </c>
      <c r="L70" s="63">
        <f t="shared" si="9"/>
        <v>5136200.0097240005</v>
      </c>
      <c r="M70" s="48">
        <f t="shared" si="10"/>
        <v>1.7432015784093532E-2</v>
      </c>
      <c r="N70" s="49">
        <f t="shared" si="12"/>
        <v>103233</v>
      </c>
      <c r="O70" s="50">
        <f t="shared" si="11"/>
        <v>0</v>
      </c>
    </row>
    <row r="71" spans="1:15" s="23" customFormat="1" ht="12.75" x14ac:dyDescent="0.2">
      <c r="A71" s="41" t="s">
        <v>125</v>
      </c>
      <c r="B71" s="42">
        <v>22</v>
      </c>
      <c r="C71" s="42">
        <v>2</v>
      </c>
      <c r="D71" s="41" t="s">
        <v>126</v>
      </c>
      <c r="E71" s="42" t="s">
        <v>196</v>
      </c>
      <c r="F71" s="43">
        <v>16</v>
      </c>
      <c r="G71" s="43">
        <v>1781</v>
      </c>
      <c r="H71" s="44">
        <v>0.24368332397529477</v>
      </c>
      <c r="I71" s="45">
        <v>5408491</v>
      </c>
      <c r="J71" s="46">
        <v>0.5716</v>
      </c>
      <c r="K71" s="45">
        <v>1082057.9839873519</v>
      </c>
      <c r="L71" s="63">
        <f t="shared" si="9"/>
        <v>3091493.4556</v>
      </c>
      <c r="M71" s="48">
        <f t="shared" si="10"/>
        <v>1.0492380088862028E-2</v>
      </c>
      <c r="N71" s="49">
        <f t="shared" si="12"/>
        <v>62136</v>
      </c>
      <c r="O71" s="50">
        <f t="shared" si="11"/>
        <v>0</v>
      </c>
    </row>
    <row r="72" spans="1:15" s="23" customFormat="1" ht="12.75" x14ac:dyDescent="0.2">
      <c r="A72" s="41" t="s">
        <v>127</v>
      </c>
      <c r="B72" s="42">
        <v>25</v>
      </c>
      <c r="C72" s="42">
        <v>2</v>
      </c>
      <c r="D72" s="41" t="s">
        <v>128</v>
      </c>
      <c r="E72" s="42" t="s">
        <v>168</v>
      </c>
      <c r="F72" s="43">
        <v>20</v>
      </c>
      <c r="G72" s="43">
        <v>1587</v>
      </c>
      <c r="H72" s="44">
        <v>0.16257088846880907</v>
      </c>
      <c r="I72" s="45">
        <v>7470089.4600000009</v>
      </c>
      <c r="J72" s="46">
        <v>0.52070000000000005</v>
      </c>
      <c r="K72" s="45">
        <v>884712.26958781341</v>
      </c>
      <c r="L72" s="63">
        <f t="shared" si="9"/>
        <v>3889675.5818220009</v>
      </c>
      <c r="M72" s="48">
        <f t="shared" si="10"/>
        <v>1.3201371833058324E-2</v>
      </c>
      <c r="N72" s="49">
        <f t="shared" si="12"/>
        <v>78179</v>
      </c>
      <c r="O72" s="50">
        <f t="shared" si="11"/>
        <v>0</v>
      </c>
    </row>
    <row r="73" spans="1:15" s="23" customFormat="1" ht="12.75" x14ac:dyDescent="0.2">
      <c r="A73" s="41" t="s">
        <v>129</v>
      </c>
      <c r="B73" s="42">
        <v>25</v>
      </c>
      <c r="C73" s="42">
        <v>2</v>
      </c>
      <c r="D73" s="41" t="s">
        <v>130</v>
      </c>
      <c r="E73" s="42" t="s">
        <v>197</v>
      </c>
      <c r="F73" s="43">
        <v>207</v>
      </c>
      <c r="G73" s="43">
        <v>3368</v>
      </c>
      <c r="H73" s="44">
        <v>0.3331353919239905</v>
      </c>
      <c r="I73" s="45">
        <v>19492482.859999999</v>
      </c>
      <c r="J73" s="46">
        <v>0.40560000000000002</v>
      </c>
      <c r="K73" s="45">
        <v>1604843.5180327813</v>
      </c>
      <c r="L73" s="63">
        <f t="shared" si="9"/>
        <v>7906151.0480159996</v>
      </c>
      <c r="M73" s="48">
        <f t="shared" si="10"/>
        <v>2.6833096374657816E-2</v>
      </c>
      <c r="N73" s="49">
        <f t="shared" si="12"/>
        <v>158906</v>
      </c>
      <c r="O73" s="50">
        <f t="shared" si="11"/>
        <v>0</v>
      </c>
    </row>
    <row r="74" spans="1:15" s="23" customFormat="1" ht="12.75" x14ac:dyDescent="0.2">
      <c r="A74" s="41" t="s">
        <v>131</v>
      </c>
      <c r="B74" s="42">
        <v>25</v>
      </c>
      <c r="C74" s="42">
        <v>2</v>
      </c>
      <c r="D74" s="41" t="s">
        <v>132</v>
      </c>
      <c r="E74" s="42" t="s">
        <v>198</v>
      </c>
      <c r="F74" s="43">
        <v>110</v>
      </c>
      <c r="G74" s="43">
        <v>1536</v>
      </c>
      <c r="H74" s="44">
        <v>0.39192708333333331</v>
      </c>
      <c r="I74" s="45">
        <v>7723788.6200000001</v>
      </c>
      <c r="J74" s="46">
        <v>0.64139999999999997</v>
      </c>
      <c r="K74" s="45">
        <v>1242336.6192976204</v>
      </c>
      <c r="L74" s="63">
        <f t="shared" si="9"/>
        <v>4954038.0208679996</v>
      </c>
      <c r="M74" s="48">
        <f t="shared" si="10"/>
        <v>1.6813766755825976E-2</v>
      </c>
      <c r="N74" s="49">
        <f t="shared" si="12"/>
        <v>99572</v>
      </c>
      <c r="O74" s="50">
        <f t="shared" si="11"/>
        <v>0</v>
      </c>
    </row>
    <row r="75" spans="1:15" s="23" customFormat="1" ht="12.75" x14ac:dyDescent="0.2">
      <c r="A75" s="41" t="s">
        <v>133</v>
      </c>
      <c r="B75" s="42">
        <v>25</v>
      </c>
      <c r="C75" s="42">
        <v>2</v>
      </c>
      <c r="D75" s="41" t="s">
        <v>134</v>
      </c>
      <c r="E75" s="42" t="s">
        <v>199</v>
      </c>
      <c r="F75" s="43">
        <v>54</v>
      </c>
      <c r="G75" s="43">
        <v>1042</v>
      </c>
      <c r="H75" s="44">
        <v>0.31190019193857965</v>
      </c>
      <c r="I75" s="45">
        <v>6606005.8700000001</v>
      </c>
      <c r="J75" s="46">
        <v>0.55020000000000002</v>
      </c>
      <c r="K75" s="45">
        <v>945820.54655575147</v>
      </c>
      <c r="L75" s="63">
        <f t="shared" si="9"/>
        <v>3634624.429674</v>
      </c>
      <c r="M75" s="48">
        <f t="shared" si="10"/>
        <v>1.2335740490513681E-2</v>
      </c>
      <c r="N75" s="49">
        <f t="shared" si="12"/>
        <v>73053</v>
      </c>
      <c r="O75" s="50">
        <f t="shared" si="11"/>
        <v>0</v>
      </c>
    </row>
    <row r="76" spans="1:15" s="23" customFormat="1" ht="12.75" x14ac:dyDescent="0.2">
      <c r="A76" s="41" t="s">
        <v>135</v>
      </c>
      <c r="B76" s="42">
        <v>25</v>
      </c>
      <c r="C76" s="42">
        <v>1</v>
      </c>
      <c r="D76" s="41" t="s">
        <v>136</v>
      </c>
      <c r="E76" s="42" t="s">
        <v>200</v>
      </c>
      <c r="F76" s="43">
        <v>13</v>
      </c>
      <c r="G76" s="43">
        <v>191</v>
      </c>
      <c r="H76" s="44">
        <v>0.16753926701570682</v>
      </c>
      <c r="I76" s="45">
        <v>4395280</v>
      </c>
      <c r="J76" s="46">
        <v>0.48149999999999998</v>
      </c>
      <c r="K76" s="45">
        <v>689101.3265893003</v>
      </c>
      <c r="L76" s="63">
        <f t="shared" si="9"/>
        <v>2116327.3199999998</v>
      </c>
      <c r="M76" s="48">
        <f t="shared" si="10"/>
        <v>7.1827131296880288E-3</v>
      </c>
      <c r="N76" s="49">
        <f t="shared" si="12"/>
        <v>42536</v>
      </c>
      <c r="O76" s="50">
        <f t="shared" si="11"/>
        <v>0</v>
      </c>
    </row>
    <row r="77" spans="1:15" s="23" customFormat="1" ht="12.75" x14ac:dyDescent="0.2">
      <c r="A77" s="41" t="s">
        <v>137</v>
      </c>
      <c r="B77" s="42">
        <v>96</v>
      </c>
      <c r="C77" s="42">
        <v>2</v>
      </c>
      <c r="D77" s="41" t="s">
        <v>138</v>
      </c>
      <c r="E77" s="42" t="s">
        <v>201</v>
      </c>
      <c r="F77" s="43">
        <v>3528</v>
      </c>
      <c r="G77" s="43">
        <v>19904</v>
      </c>
      <c r="H77" s="44">
        <v>0.26718247588424437</v>
      </c>
      <c r="I77" s="45">
        <v>76361351</v>
      </c>
      <c r="J77" s="46">
        <v>0.24360000000000001</v>
      </c>
      <c r="K77" s="45">
        <v>3331866.8370704814</v>
      </c>
      <c r="L77" s="63">
        <f t="shared" si="9"/>
        <v>18601625.103599999</v>
      </c>
      <c r="M77" s="48">
        <f t="shared" si="10"/>
        <v>6.3133020871819656E-2</v>
      </c>
      <c r="N77" s="49">
        <f t="shared" si="12"/>
        <v>373875</v>
      </c>
      <c r="O77" s="50">
        <f t="shared" si="11"/>
        <v>0</v>
      </c>
    </row>
    <row r="78" spans="1:15" s="23" customFormat="1" ht="12.75" x14ac:dyDescent="0.2">
      <c r="A78" s="41" t="s">
        <v>139</v>
      </c>
      <c r="B78" s="42">
        <v>18</v>
      </c>
      <c r="C78" s="42">
        <v>2</v>
      </c>
      <c r="D78" s="41" t="s">
        <v>140</v>
      </c>
      <c r="E78" s="42" t="s">
        <v>202</v>
      </c>
      <c r="F78" s="43">
        <v>49</v>
      </c>
      <c r="G78" s="43">
        <v>494</v>
      </c>
      <c r="H78" s="44">
        <v>0.18421052631578946</v>
      </c>
      <c r="I78" s="45">
        <v>2217532.11</v>
      </c>
      <c r="J78" s="46">
        <v>0.68620000000000003</v>
      </c>
      <c r="K78" s="45">
        <v>527887.68241329305</v>
      </c>
      <c r="L78" s="63">
        <f t="shared" si="9"/>
        <v>1521670.533882</v>
      </c>
      <c r="M78" s="48">
        <f t="shared" si="10"/>
        <v>5.1644766003274174E-3</v>
      </c>
      <c r="N78" s="49">
        <f t="shared" si="12"/>
        <v>30584</v>
      </c>
      <c r="O78" s="50">
        <f t="shared" si="11"/>
        <v>0</v>
      </c>
    </row>
    <row r="79" spans="1:15" s="23" customFormat="1" ht="12.75" x14ac:dyDescent="0.2">
      <c r="A79" s="41" t="s">
        <v>141</v>
      </c>
      <c r="B79" s="42">
        <v>32</v>
      </c>
      <c r="C79" s="42">
        <v>2</v>
      </c>
      <c r="D79" s="41" t="s">
        <v>142</v>
      </c>
      <c r="E79" s="42" t="s">
        <v>203</v>
      </c>
      <c r="F79" s="43">
        <v>202</v>
      </c>
      <c r="G79" s="43">
        <v>1687</v>
      </c>
      <c r="H79" s="44">
        <v>0.46828689982216953</v>
      </c>
      <c r="I79" s="45">
        <v>25792674</v>
      </c>
      <c r="J79" s="46">
        <v>0.2581</v>
      </c>
      <c r="K79" s="45">
        <v>2129128.168638282</v>
      </c>
      <c r="L79" s="63">
        <f t="shared" si="9"/>
        <v>6657089.1594000002</v>
      </c>
      <c r="M79" s="48">
        <f t="shared" si="10"/>
        <v>2.2593840404010013E-2</v>
      </c>
      <c r="N79" s="49">
        <f t="shared" si="12"/>
        <v>133801</v>
      </c>
      <c r="O79" s="50">
        <f t="shared" si="11"/>
        <v>0</v>
      </c>
    </row>
    <row r="80" spans="1:15" s="23" customFormat="1" ht="12.75" x14ac:dyDescent="0.2">
      <c r="A80" s="41" t="s">
        <v>143</v>
      </c>
      <c r="B80" s="42">
        <v>96</v>
      </c>
      <c r="C80" s="42">
        <v>2</v>
      </c>
      <c r="D80" s="41" t="s">
        <v>144</v>
      </c>
      <c r="E80" s="42" t="s">
        <v>204</v>
      </c>
      <c r="F80" s="43">
        <v>3958</v>
      </c>
      <c r="G80" s="43">
        <v>15833</v>
      </c>
      <c r="H80" s="44">
        <v>0.3488915556116971</v>
      </c>
      <c r="I80" s="45">
        <v>125137631.21000002</v>
      </c>
      <c r="J80" s="46">
        <v>0.27089999999999997</v>
      </c>
      <c r="K80" s="45">
        <v>4891381.7019245122</v>
      </c>
      <c r="L80" s="63">
        <f t="shared" si="9"/>
        <v>33899784.294789001</v>
      </c>
      <c r="M80" s="48">
        <f t="shared" si="10"/>
        <v>0.11505423733214058</v>
      </c>
      <c r="N80" s="49">
        <f t="shared" si="12"/>
        <v>681354</v>
      </c>
      <c r="O80" s="50">
        <f t="shared" si="11"/>
        <v>0</v>
      </c>
    </row>
    <row r="81" spans="1:15" s="23" customFormat="1" ht="12.75" x14ac:dyDescent="0.2">
      <c r="A81" s="41" t="s">
        <v>145</v>
      </c>
      <c r="B81" s="42">
        <v>36</v>
      </c>
      <c r="C81" s="42">
        <v>2</v>
      </c>
      <c r="D81" s="41" t="s">
        <v>146</v>
      </c>
      <c r="E81" s="42" t="s">
        <v>205</v>
      </c>
      <c r="F81" s="43">
        <v>853</v>
      </c>
      <c r="G81" s="43">
        <v>4777</v>
      </c>
      <c r="H81" s="44">
        <v>0.25204102993510574</v>
      </c>
      <c r="I81" s="45">
        <v>38416934</v>
      </c>
      <c r="J81" s="46">
        <v>0.24660000000000001</v>
      </c>
      <c r="K81" s="45">
        <v>2219928.1389127988</v>
      </c>
      <c r="L81" s="63">
        <f t="shared" si="9"/>
        <v>9473615.9243999999</v>
      </c>
      <c r="M81" s="48">
        <f t="shared" si="10"/>
        <v>3.2152996770749752E-2</v>
      </c>
      <c r="N81" s="49">
        <f t="shared" si="12"/>
        <v>190411</v>
      </c>
      <c r="O81" s="50">
        <f t="shared" si="11"/>
        <v>0</v>
      </c>
    </row>
    <row r="82" spans="1:15" s="23" customFormat="1" ht="12.75" x14ac:dyDescent="0.2">
      <c r="A82" s="41" t="s">
        <v>147</v>
      </c>
      <c r="B82" s="42">
        <v>25</v>
      </c>
      <c r="C82" s="42">
        <v>2</v>
      </c>
      <c r="D82" s="41" t="s">
        <v>148</v>
      </c>
      <c r="E82" s="42" t="s">
        <v>206</v>
      </c>
      <c r="F82" s="43">
        <v>359</v>
      </c>
      <c r="G82" s="43">
        <v>2187</v>
      </c>
      <c r="H82" s="44">
        <v>0.23685413808870598</v>
      </c>
      <c r="I82" s="45">
        <v>10358047</v>
      </c>
      <c r="J82" s="46">
        <v>0.44269999999999998</v>
      </c>
      <c r="K82" s="45">
        <v>1040706.584220056</v>
      </c>
      <c r="L82" s="63">
        <f t="shared" si="9"/>
        <v>4585507.4068999998</v>
      </c>
      <c r="M82" s="48">
        <f t="shared" si="10"/>
        <v>1.5562991578175317E-2</v>
      </c>
      <c r="N82" s="49">
        <f t="shared" si="12"/>
        <v>92164</v>
      </c>
      <c r="O82" s="50">
        <f t="shared" si="11"/>
        <v>0</v>
      </c>
    </row>
    <row r="83" spans="1:15" s="23" customFormat="1" ht="12.75" x14ac:dyDescent="0.2">
      <c r="A83" s="41" t="s">
        <v>149</v>
      </c>
      <c r="B83" s="42">
        <v>87</v>
      </c>
      <c r="C83" s="42">
        <v>2</v>
      </c>
      <c r="D83" s="41" t="s">
        <v>150</v>
      </c>
      <c r="E83" s="42" t="s">
        <v>207</v>
      </c>
      <c r="F83" s="43">
        <v>1035</v>
      </c>
      <c r="G83" s="43">
        <v>4369</v>
      </c>
      <c r="H83" s="44">
        <v>0.31036850537880523</v>
      </c>
      <c r="I83" s="45">
        <v>44726134</v>
      </c>
      <c r="J83" s="46">
        <v>0.18229999999999999</v>
      </c>
      <c r="K83" s="45">
        <v>1172188.9336548061</v>
      </c>
      <c r="L83" s="63">
        <f t="shared" si="9"/>
        <v>8153574.2281999998</v>
      </c>
      <c r="M83" s="48">
        <f t="shared" si="10"/>
        <v>2.7672838747258663E-2</v>
      </c>
      <c r="N83" s="49">
        <f t="shared" si="12"/>
        <v>163879</v>
      </c>
      <c r="O83" s="50">
        <f t="shared" si="11"/>
        <v>0</v>
      </c>
    </row>
    <row r="84" spans="1:15" s="56" customFormat="1" ht="12.75" x14ac:dyDescent="0.2">
      <c r="A84" s="19" t="s">
        <v>151</v>
      </c>
      <c r="B84" s="20">
        <f>SUM(B48:B83)</f>
        <v>1533</v>
      </c>
      <c r="C84" s="51"/>
      <c r="D84" s="51"/>
      <c r="E84" s="51"/>
      <c r="F84" s="20">
        <f>SUM(F48:F83)</f>
        <v>39827</v>
      </c>
      <c r="G84" s="20"/>
      <c r="H84" s="51"/>
      <c r="I84" s="20"/>
      <c r="J84" s="52"/>
      <c r="K84" s="51"/>
      <c r="L84" s="53">
        <f>SUM(L48:L83)</f>
        <v>294641771.40148705</v>
      </c>
      <c r="M84" s="66">
        <f>SUM(M48:M83)</f>
        <v>1</v>
      </c>
      <c r="N84" s="64">
        <f>SUM(N48:N83)</f>
        <v>5919883</v>
      </c>
      <c r="O84" s="51"/>
    </row>
    <row r="85" spans="1:15" s="23" customFormat="1" ht="12.75" x14ac:dyDescent="0.2">
      <c r="A85" s="19" t="s">
        <v>77</v>
      </c>
      <c r="B85" s="54">
        <f>F84/B9</f>
        <v>0.41555717863105174</v>
      </c>
      <c r="C85" s="21"/>
      <c r="D85" s="21"/>
      <c r="E85" s="21"/>
      <c r="F85" s="21"/>
      <c r="G85" s="21"/>
      <c r="H85" s="21"/>
      <c r="I85" s="21"/>
      <c r="J85" s="22"/>
      <c r="K85" s="21"/>
      <c r="L85" s="21"/>
      <c r="M85" s="21"/>
      <c r="N85" s="57"/>
      <c r="O85" s="21"/>
    </row>
    <row r="86" spans="1:15" s="23" customFormat="1" ht="12.75" x14ac:dyDescent="0.2">
      <c r="A86" s="19" t="s">
        <v>47</v>
      </c>
      <c r="B86" s="20">
        <f>COUNT(B48:B83)</f>
        <v>36</v>
      </c>
      <c r="C86" s="21"/>
      <c r="D86" s="21"/>
      <c r="E86" s="21"/>
      <c r="F86" s="21"/>
      <c r="G86" s="21"/>
      <c r="H86" s="21"/>
      <c r="I86" s="21"/>
      <c r="J86" s="22"/>
      <c r="K86" s="21"/>
      <c r="L86" s="21"/>
      <c r="M86" s="21"/>
      <c r="N86" s="57"/>
      <c r="O86" s="21"/>
    </row>
    <row r="87" spans="1:15" s="23" customFormat="1" ht="12.75" x14ac:dyDescent="0.2">
      <c r="A87" s="19" t="s">
        <v>49</v>
      </c>
      <c r="B87" s="58">
        <f>ROUND((B2-B25)*B85,0)</f>
        <v>5919883</v>
      </c>
      <c r="C87" s="21"/>
      <c r="D87" s="21"/>
      <c r="E87" s="21"/>
      <c r="F87" s="21"/>
      <c r="G87" s="21"/>
      <c r="H87" s="21"/>
      <c r="I87" s="21"/>
      <c r="J87" s="22"/>
      <c r="K87" s="21"/>
      <c r="L87" s="21"/>
      <c r="M87" s="21"/>
      <c r="N87" s="21"/>
      <c r="O87" s="21"/>
    </row>
    <row r="88" spans="1:15" s="23" customFormat="1" ht="12.75" x14ac:dyDescent="0.2">
      <c r="A88" s="19" t="s">
        <v>50</v>
      </c>
      <c r="B88" s="65">
        <f>2136+7</f>
        <v>2143</v>
      </c>
      <c r="C88" s="21"/>
      <c r="D88" s="21"/>
      <c r="E88" s="21"/>
      <c r="F88" s="21"/>
      <c r="G88" s="21"/>
      <c r="H88" s="21"/>
      <c r="I88" s="21"/>
      <c r="J88" s="22"/>
      <c r="K88" s="21"/>
      <c r="L88" s="21"/>
      <c r="M88" s="21"/>
      <c r="N88" s="67"/>
      <c r="O88" s="21"/>
    </row>
    <row r="89" spans="1:15" s="23" customFormat="1" ht="12.75" x14ac:dyDescent="0.2">
      <c r="A89" s="21"/>
      <c r="B89" s="24"/>
      <c r="C89" s="21"/>
      <c r="D89" s="21"/>
      <c r="E89" s="21"/>
      <c r="F89" s="21"/>
      <c r="G89" s="21"/>
      <c r="H89" s="21"/>
      <c r="I89" s="21"/>
      <c r="J89" s="22"/>
      <c r="K89" s="21"/>
      <c r="L89" s="21"/>
      <c r="M89" s="21"/>
      <c r="N89" s="21"/>
      <c r="O89" s="21"/>
    </row>
    <row r="90" spans="1:15" s="40" customFormat="1" ht="12.75" x14ac:dyDescent="0.2">
      <c r="A90" s="33" t="s">
        <v>152</v>
      </c>
      <c r="B90" s="61"/>
      <c r="C90" s="38"/>
      <c r="D90" s="38"/>
      <c r="E90" s="38"/>
      <c r="F90" s="38"/>
      <c r="G90" s="38"/>
      <c r="H90" s="38"/>
      <c r="I90" s="38"/>
      <c r="J90" s="62"/>
      <c r="K90" s="38"/>
      <c r="L90" s="38"/>
      <c r="M90" s="38"/>
      <c r="N90" s="38"/>
      <c r="O90" s="38"/>
    </row>
    <row r="91" spans="1:15" s="23" customFormat="1" ht="12.75" x14ac:dyDescent="0.2">
      <c r="A91" s="41" t="s">
        <v>153</v>
      </c>
      <c r="B91" s="42">
        <v>15</v>
      </c>
      <c r="C91" s="42">
        <v>0</v>
      </c>
      <c r="D91" s="41" t="s">
        <v>154</v>
      </c>
      <c r="E91" s="42" t="s">
        <v>208</v>
      </c>
      <c r="F91" s="43">
        <v>1026</v>
      </c>
      <c r="G91" s="43">
        <v>4871</v>
      </c>
      <c r="H91" s="44">
        <v>0.21843563949907616</v>
      </c>
      <c r="I91" s="45">
        <v>2805940</v>
      </c>
      <c r="J91" s="46">
        <v>1.7172077560785624</v>
      </c>
      <c r="K91" s="45">
        <v>702066.86222347419</v>
      </c>
      <c r="L91" s="63">
        <f t="shared" ref="L91:L94" si="13">J91*I91</f>
        <v>4818381.9310910814</v>
      </c>
      <c r="M91" s="48">
        <f>L91/$L$95</f>
        <v>0.16976248760412313</v>
      </c>
      <c r="N91" s="49">
        <f>ROUND(M91*($B$95+$B$96),0)</f>
        <v>557181</v>
      </c>
      <c r="O91" s="50">
        <f t="shared" ref="O91:O94" si="14">+IF(N91&gt;K91,1,0)</f>
        <v>0</v>
      </c>
    </row>
    <row r="92" spans="1:15" s="23" customFormat="1" ht="12" customHeight="1" x14ac:dyDescent="0.2">
      <c r="A92" s="41" t="s">
        <v>155</v>
      </c>
      <c r="B92" s="42">
        <v>182</v>
      </c>
      <c r="C92" s="42">
        <v>0</v>
      </c>
      <c r="D92" s="41" t="s">
        <v>156</v>
      </c>
      <c r="E92" s="42" t="s">
        <v>209</v>
      </c>
      <c r="F92" s="43">
        <v>4387</v>
      </c>
      <c r="G92" s="43">
        <v>42163</v>
      </c>
      <c r="H92" s="44">
        <v>0.13981452932666083</v>
      </c>
      <c r="I92" s="45">
        <v>17749494.52</v>
      </c>
      <c r="J92" s="46">
        <v>0.87944991232764058</v>
      </c>
      <c r="K92" s="45">
        <v>1796189.7096017781</v>
      </c>
      <c r="L92" s="63">
        <f t="shared" si="13"/>
        <v>15609791.399473937</v>
      </c>
      <c r="M92" s="48">
        <f>L92/$L$95</f>
        <v>0.54996823764779523</v>
      </c>
      <c r="N92" s="49">
        <v>1796189</v>
      </c>
      <c r="O92" s="50">
        <f t="shared" si="14"/>
        <v>0</v>
      </c>
    </row>
    <row r="93" spans="1:15" s="23" customFormat="1" ht="12.75" x14ac:dyDescent="0.2">
      <c r="A93" s="41" t="s">
        <v>157</v>
      </c>
      <c r="B93" s="42">
        <v>30</v>
      </c>
      <c r="C93" s="42">
        <v>0</v>
      </c>
      <c r="D93" s="41" t="s">
        <v>158</v>
      </c>
      <c r="E93" s="42" t="s">
        <v>210</v>
      </c>
      <c r="F93" s="43">
        <v>509</v>
      </c>
      <c r="G93" s="43">
        <v>3954</v>
      </c>
      <c r="H93" s="44">
        <v>0.13859382903388973</v>
      </c>
      <c r="I93" s="45">
        <v>2251614.52</v>
      </c>
      <c r="J93" s="46">
        <v>2.1669744726982523</v>
      </c>
      <c r="K93" s="45">
        <v>619619.66463241598</v>
      </c>
      <c r="L93" s="63">
        <f t="shared" si="13"/>
        <v>4879191.1871967288</v>
      </c>
      <c r="M93" s="48">
        <f>L93/$L$95</f>
        <v>0.17190493515881777</v>
      </c>
      <c r="N93" s="49">
        <f t="shared" ref="N93:N94" si="15">ROUND(M93*($B$95+$B$96),0)</f>
        <v>564213</v>
      </c>
      <c r="O93" s="50">
        <f t="shared" si="14"/>
        <v>0</v>
      </c>
    </row>
    <row r="94" spans="1:15" s="23" customFormat="1" ht="12.75" x14ac:dyDescent="0.2">
      <c r="A94" s="41" t="s">
        <v>159</v>
      </c>
      <c r="B94" s="42">
        <v>28</v>
      </c>
      <c r="C94" s="42">
        <v>0</v>
      </c>
      <c r="D94" s="41" t="s">
        <v>160</v>
      </c>
      <c r="E94" s="42" t="s">
        <v>211</v>
      </c>
      <c r="F94" s="43">
        <v>91</v>
      </c>
      <c r="G94" s="43">
        <v>5969</v>
      </c>
      <c r="H94" s="44">
        <v>4.1045401239738648E-2</v>
      </c>
      <c r="I94" s="45">
        <v>2747668</v>
      </c>
      <c r="J94" s="46">
        <v>1.119390517886975</v>
      </c>
      <c r="K94" s="45">
        <v>788688.82092747279</v>
      </c>
      <c r="L94" s="63">
        <f t="shared" si="13"/>
        <v>3075713.5055014687</v>
      </c>
      <c r="M94" s="48">
        <f>L94/$L$95</f>
        <v>0.10836433958926392</v>
      </c>
      <c r="N94" s="49">
        <f t="shared" si="15"/>
        <v>355665</v>
      </c>
      <c r="O94" s="50">
        <f t="shared" si="14"/>
        <v>0</v>
      </c>
    </row>
    <row r="95" spans="1:15" s="56" customFormat="1" ht="12.75" x14ac:dyDescent="0.2">
      <c r="A95" s="19" t="s">
        <v>49</v>
      </c>
      <c r="B95" s="20">
        <f>C2</f>
        <v>3273248</v>
      </c>
      <c r="C95" s="51"/>
      <c r="D95" s="51"/>
      <c r="E95" s="51"/>
      <c r="F95" s="68">
        <f>SUM(F91:F94)</f>
        <v>6013</v>
      </c>
      <c r="G95" s="51"/>
      <c r="H95" s="51"/>
      <c r="I95" s="51"/>
      <c r="J95" s="52"/>
      <c r="K95" s="51"/>
      <c r="L95" s="53">
        <f>SUM(L91:L94)</f>
        <v>28383078.023263216</v>
      </c>
      <c r="M95" s="69">
        <f>SUM(M91:M94)</f>
        <v>1</v>
      </c>
      <c r="N95" s="70">
        <f>SUM(N91:N94)</f>
        <v>3273248</v>
      </c>
      <c r="O95" s="51"/>
    </row>
    <row r="96" spans="1:15" s="23" customFormat="1" ht="12.75" x14ac:dyDescent="0.2">
      <c r="A96" s="19" t="s">
        <v>50</v>
      </c>
      <c r="B96" s="65">
        <f>3994+2196+1207+665+366+201+110+61+33+18+15+4+1+1</f>
        <v>8872</v>
      </c>
      <c r="C96" s="21"/>
      <c r="D96" s="21"/>
      <c r="E96" s="21"/>
      <c r="F96" s="21"/>
      <c r="G96" s="21"/>
      <c r="H96" s="21"/>
      <c r="I96" s="21"/>
      <c r="J96" s="22"/>
      <c r="K96" s="21"/>
      <c r="L96" s="21"/>
      <c r="M96" s="21"/>
      <c r="N96" s="57"/>
      <c r="O96" s="21"/>
    </row>
    <row r="97" spans="1:15" s="23" customFormat="1" ht="12.75" x14ac:dyDescent="0.2">
      <c r="A97" s="21"/>
      <c r="B97" s="24"/>
      <c r="C97" s="21"/>
      <c r="D97" s="21"/>
      <c r="E97" s="21"/>
      <c r="F97" s="21"/>
      <c r="G97" s="21"/>
      <c r="H97" s="21"/>
      <c r="I97" s="21"/>
      <c r="J97" s="22"/>
      <c r="K97" s="21"/>
      <c r="L97" s="21"/>
      <c r="M97" s="21"/>
      <c r="N97" s="57"/>
      <c r="O97" s="21"/>
    </row>
  </sheetData>
  <conditionalFormatting sqref="L13:L21 L29:L40 L48:L83 L91:L94">
    <cfRule type="cellIs" dxfId="3" priority="4" operator="lessThan">
      <formula>0</formula>
    </cfRule>
  </conditionalFormatting>
  <conditionalFormatting sqref="O13:O21 O29:O40 O48:O83 O91:O94">
    <cfRule type="cellIs" dxfId="2" priority="3" operator="equal">
      <formula>1</formula>
    </cfRule>
  </conditionalFormatting>
  <conditionalFormatting sqref="H13:H21 H29:H40 H48:H83">
    <cfRule type="cellIs" dxfId="1" priority="2" operator="lessThan">
      <formula>0.01</formula>
    </cfRule>
  </conditionalFormatting>
  <conditionalFormatting sqref="H91:H94">
    <cfRule type="cellIs" dxfId="0" priority="1" operator="lessThan">
      <formula>0.01</formula>
    </cfRule>
  </conditionalFormatting>
  <pageMargins left="0.25" right="0.25" top="0.75" bottom="0.75" header="0.3" footer="0.3"/>
  <pageSetup scale="49" fitToHeight="0" orientation="landscape" r:id="rId1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63117-F857-4814-849B-B94C5A2981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2733D0-031B-401F-B12D-2B6202D9E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39E56-D274-4406-9EA5-12F7F4415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ALLOCATIONS</vt:lpstr>
      <vt:lpstr>ALLOCATIONS!Print_Titles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Henry Oliver</cp:lastModifiedBy>
  <dcterms:created xsi:type="dcterms:W3CDTF">2018-11-28T17:37:40Z</dcterms:created>
  <dcterms:modified xsi:type="dcterms:W3CDTF">2019-05-29T19:15:59Z</dcterms:modified>
</cp:coreProperties>
</file>