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22995" windowHeight="9795"/>
  </bookViews>
  <sheets>
    <sheet name="FFY2012 Audit Reallocation" sheetId="1" r:id="rId1"/>
  </sheets>
  <definedNames>
    <definedName name="_xlnm.Print_Titles" localSheetId="0">'FFY2012 Audit Reallocation'!$1:$1</definedName>
  </definedNames>
  <calcPr calcId="145621" concurrentCalc="0"/>
</workbook>
</file>

<file path=xl/calcChain.xml><?xml version="1.0" encoding="utf-8"?>
<calcChain xmlns="http://schemas.openxmlformats.org/spreadsheetml/2006/main">
  <c r="M34" i="1" l="1"/>
  <c r="K20" i="1"/>
  <c r="N20" i="1"/>
  <c r="K19" i="1"/>
  <c r="N19" i="1"/>
  <c r="K18" i="1"/>
  <c r="N18" i="1"/>
  <c r="K42" i="1"/>
  <c r="N42" i="1"/>
  <c r="K41" i="1"/>
  <c r="K40" i="1"/>
  <c r="N40" i="1"/>
  <c r="D13" i="1"/>
  <c r="G39" i="1"/>
  <c r="N39" i="1"/>
  <c r="G21" i="1"/>
  <c r="N21" i="1"/>
  <c r="G3" i="1"/>
  <c r="I34" i="1"/>
  <c r="E34" i="1"/>
  <c r="F25" i="1"/>
  <c r="I13" i="1"/>
  <c r="F23" i="1"/>
  <c r="F33" i="1"/>
  <c r="F29" i="1"/>
  <c r="M72" i="1"/>
  <c r="I65" i="1"/>
  <c r="I72" i="1"/>
  <c r="E13" i="1"/>
  <c r="F8" i="1"/>
  <c r="E72" i="1"/>
  <c r="F71" i="1"/>
  <c r="G71" i="1"/>
  <c r="N71" i="1"/>
  <c r="E65" i="1"/>
  <c r="F53" i="1"/>
  <c r="F9" i="1"/>
  <c r="F11" i="1"/>
  <c r="K72" i="1"/>
  <c r="N41" i="1"/>
  <c r="M65" i="1"/>
  <c r="G11" i="1"/>
  <c r="N11" i="1"/>
  <c r="G9" i="1"/>
  <c r="N9" i="1"/>
  <c r="F70" i="1"/>
  <c r="G70" i="1"/>
  <c r="N70" i="1"/>
  <c r="F24" i="1"/>
  <c r="K24" i="1"/>
  <c r="K23" i="1"/>
  <c r="G8" i="1"/>
  <c r="N8" i="1"/>
  <c r="K29" i="1"/>
  <c r="F46" i="1"/>
  <c r="G46" i="1"/>
  <c r="F47" i="1"/>
  <c r="F62" i="1"/>
  <c r="K62" i="1"/>
  <c r="F49" i="1"/>
  <c r="G49" i="1"/>
  <c r="F59" i="1"/>
  <c r="G59" i="1"/>
  <c r="F51" i="1"/>
  <c r="G51" i="1"/>
  <c r="F40" i="1"/>
  <c r="F63" i="1"/>
  <c r="G63" i="1"/>
  <c r="F54" i="1"/>
  <c r="K54" i="1"/>
  <c r="F44" i="1"/>
  <c r="G44" i="1"/>
  <c r="F7" i="1"/>
  <c r="G7" i="1"/>
  <c r="N7" i="1"/>
  <c r="F5" i="1"/>
  <c r="G5" i="1"/>
  <c r="N5" i="1"/>
  <c r="K33" i="1"/>
  <c r="F61" i="1"/>
  <c r="F57" i="1"/>
  <c r="K57" i="1"/>
  <c r="F45" i="1"/>
  <c r="F55" i="1"/>
  <c r="G55" i="1"/>
  <c r="F52" i="1"/>
  <c r="K52" i="1"/>
  <c r="F42" i="1"/>
  <c r="F64" i="1"/>
  <c r="K64" i="1"/>
  <c r="F10" i="1"/>
  <c r="G10" i="1"/>
  <c r="N10" i="1"/>
  <c r="F12" i="1"/>
  <c r="G12" i="1"/>
  <c r="N12" i="1"/>
  <c r="F39" i="1"/>
  <c r="F50" i="1"/>
  <c r="G50" i="1"/>
  <c r="F58" i="1"/>
  <c r="K58" i="1"/>
  <c r="F56" i="1"/>
  <c r="K56" i="1"/>
  <c r="F72" i="1"/>
  <c r="F6" i="1"/>
  <c r="G6" i="1"/>
  <c r="N6" i="1"/>
  <c r="F32" i="1"/>
  <c r="K32" i="1"/>
  <c r="K53" i="1"/>
  <c r="G53" i="1"/>
  <c r="K25" i="1"/>
  <c r="G25" i="1"/>
  <c r="K55" i="1"/>
  <c r="K59" i="1"/>
  <c r="N59" i="1"/>
  <c r="F26" i="1"/>
  <c r="F27" i="1"/>
  <c r="F28" i="1"/>
  <c r="G23" i="1"/>
  <c r="F48" i="1"/>
  <c r="F41" i="1"/>
  <c r="F60" i="1"/>
  <c r="G54" i="1"/>
  <c r="N54" i="1"/>
  <c r="F31" i="1"/>
  <c r="F30" i="1"/>
  <c r="G33" i="1"/>
  <c r="G29" i="1"/>
  <c r="G24" i="1"/>
  <c r="G72" i="1"/>
  <c r="K50" i="1"/>
  <c r="N50" i="1"/>
  <c r="G64" i="1"/>
  <c r="N64" i="1"/>
  <c r="G56" i="1"/>
  <c r="N56" i="1"/>
  <c r="G57" i="1"/>
  <c r="N57" i="1"/>
  <c r="K46" i="1"/>
  <c r="N46" i="1"/>
  <c r="N24" i="1"/>
  <c r="N29" i="1"/>
  <c r="K49" i="1"/>
  <c r="N49" i="1"/>
  <c r="N53" i="1"/>
  <c r="N55" i="1"/>
  <c r="K61" i="1"/>
  <c r="G61" i="1"/>
  <c r="G13" i="1"/>
  <c r="K47" i="1"/>
  <c r="G47" i="1"/>
  <c r="G58" i="1"/>
  <c r="N58" i="1"/>
  <c r="K45" i="1"/>
  <c r="G45" i="1"/>
  <c r="F13" i="1"/>
  <c r="N33" i="1"/>
  <c r="G62" i="1"/>
  <c r="N62" i="1"/>
  <c r="K63" i="1"/>
  <c r="N63" i="1"/>
  <c r="K51" i="1"/>
  <c r="N51" i="1"/>
  <c r="G52" i="1"/>
  <c r="N52" i="1"/>
  <c r="K44" i="1"/>
  <c r="G32" i="1"/>
  <c r="N32" i="1"/>
  <c r="K27" i="1"/>
  <c r="G27" i="1"/>
  <c r="K30" i="1"/>
  <c r="G30" i="1"/>
  <c r="K48" i="1"/>
  <c r="G48" i="1"/>
  <c r="K26" i="1"/>
  <c r="G26" i="1"/>
  <c r="K31" i="1"/>
  <c r="G31" i="1"/>
  <c r="K60" i="1"/>
  <c r="G60" i="1"/>
  <c r="N60" i="1"/>
  <c r="N23" i="1"/>
  <c r="F65" i="1"/>
  <c r="F34" i="1"/>
  <c r="K28" i="1"/>
  <c r="G28" i="1"/>
  <c r="N25" i="1"/>
  <c r="N47" i="1"/>
  <c r="N61" i="1"/>
  <c r="K65" i="1"/>
  <c r="K34" i="1"/>
  <c r="N26" i="1"/>
  <c r="N30" i="1"/>
  <c r="N44" i="1"/>
  <c r="N45" i="1"/>
  <c r="N28" i="1"/>
  <c r="N31" i="1"/>
  <c r="N48" i="1"/>
  <c r="G65" i="1"/>
  <c r="N27" i="1"/>
  <c r="G34" i="1"/>
</calcChain>
</file>

<file path=xl/sharedStrings.xml><?xml version="1.0" encoding="utf-8"?>
<sst xmlns="http://schemas.openxmlformats.org/spreadsheetml/2006/main" count="125" uniqueCount="70">
  <si>
    <t>MERCY HEALTH CENTER</t>
  </si>
  <si>
    <t>NORMAN REGIONAL HOSPITAL</t>
  </si>
  <si>
    <t>Beds &gt; 300</t>
  </si>
  <si>
    <t>Beds &gt; 100 &lt; 300</t>
  </si>
  <si>
    <t>Beds &lt; 100</t>
  </si>
  <si>
    <t>IMD</t>
  </si>
  <si>
    <t>PROVIDER NAME</t>
  </si>
  <si>
    <t>BEDS</t>
  </si>
  <si>
    <t>Total Uncompensated Care Costs for State Plan Rate Year</t>
  </si>
  <si>
    <t>DSH Payment for Medicaid State Plan Rate Year (In-State &amp; Out-of-State)</t>
  </si>
  <si>
    <t>DSH Payment Under or (Over) Total Uncompensated Care Costs (UCC)</t>
  </si>
  <si>
    <t>Group = Beds &gt; 300</t>
  </si>
  <si>
    <t>Group = Beds &gt; 100  &lt; 300</t>
  </si>
  <si>
    <t>Group = Beds &lt; 100</t>
  </si>
  <si>
    <t>DSH Reallocation Amount</t>
  </si>
  <si>
    <t>Exceeds UPL</t>
  </si>
  <si>
    <t>DSH Payment Under (Over) Total Uncompensated Care Costs (UCC) Divided by Sum Total</t>
  </si>
  <si>
    <t>Amount</t>
  </si>
  <si>
    <t>Remit / Recovery Date</t>
  </si>
  <si>
    <t>HILLCREST MEDICAL CENTER</t>
  </si>
  <si>
    <t>INTEGRIS BAPTIST MEDICAL C</t>
  </si>
  <si>
    <t>INTEGRIS SOUTHWEST MEDICAL</t>
  </si>
  <si>
    <t>SAINT FRANCIS HOSPITAL</t>
  </si>
  <si>
    <t>ST ANTHONY HSP</t>
  </si>
  <si>
    <t>ST JOHN MED CTR</t>
  </si>
  <si>
    <t>CUSHING REGIONAL HOSPITAL</t>
  </si>
  <si>
    <t>INTEGRIS BAPTIST REGIONAL HEALTH CE</t>
  </si>
  <si>
    <t>INTEGRIS BASS MEM BAP</t>
  </si>
  <si>
    <t>JANE PHILLIPS EP HSP</t>
  </si>
  <si>
    <t>STILLWATER MEDICAL CENTER</t>
  </si>
  <si>
    <t>ST MARY'S REGIONAL CTR</t>
  </si>
  <si>
    <t>BAILEY MEDICAL CENTER LLC</t>
  </si>
  <si>
    <t>COAL COUNTY GENERAL HOSPITAL INC</t>
  </si>
  <si>
    <t>GEORGE NIGH REHAB INST VA</t>
  </si>
  <si>
    <t>GRADY MEMORIAL HOSPITAL</t>
  </si>
  <si>
    <t>GREAT PLAINS REGIONAL MEDICAL CENTER</t>
  </si>
  <si>
    <t>HARMON MEM HSP</t>
  </si>
  <si>
    <t>HENRYETTA MEDICAL CENTER</t>
  </si>
  <si>
    <t>HOLDENVILLE GEN HSP</t>
  </si>
  <si>
    <t>INTEGRIS CANADIAN VALLEY HOSPITAL</t>
  </si>
  <si>
    <t>INTEGRIS GROVE HOSPITAL</t>
  </si>
  <si>
    <t>J D MCCARTY C P CTR</t>
  </si>
  <si>
    <t>PAWHUSKA HSP INC</t>
  </si>
  <si>
    <t>PRAGUE COMMUNITY HOSPITAL</t>
  </si>
  <si>
    <t>SAINT FRANCIS HOSPITAL SOUTH</t>
  </si>
  <si>
    <t>ST JOHN OWASSO</t>
  </si>
  <si>
    <t>WEATHERFORD HOSPITAL AUTHORITY</t>
  </si>
  <si>
    <t>CARL ALBERT COMM MHC</t>
  </si>
  <si>
    <t>GRIFFIN MEMORIAL HOSPITAL</t>
  </si>
  <si>
    <t>ALLIANCEHEALTH DEACONESS</t>
  </si>
  <si>
    <t>COMANCHE COUNTY MEMORIAL HOSPITAL</t>
  </si>
  <si>
    <t>ALLIANCEHEALTH PONCA CITY</t>
  </si>
  <si>
    <t>NORTHEASTERN HEALTH SYSTEM</t>
  </si>
  <si>
    <t>MERCY HOSPITAL ADA, INC.</t>
  </si>
  <si>
    <t>DUNCAN REGIONAL HOSPITAL</t>
  </si>
  <si>
    <t>MERCY HOSPITAL ARDMORE</t>
  </si>
  <si>
    <t>ALLIANCEHEALTH MIDWEST</t>
  </si>
  <si>
    <t>AHS SOUTHCREST HOSPITAL, LLC</t>
  </si>
  <si>
    <t>ST. ANTHONY SHAWNEE HOSPITAL</t>
  </si>
  <si>
    <t>BRISTOW MEDICAL CENTER</t>
  </si>
  <si>
    <t>MEMORIAL HOSPITAL OF TEXAS COUNTY</t>
  </si>
  <si>
    <t>PAULS VALLEY GENERAL HOSPITAL</t>
  </si>
  <si>
    <t>AHS CLAREMORE REGIONAL HOSPITAL, LLC</t>
  </si>
  <si>
    <t>CLINTON HMA LLC</t>
  </si>
  <si>
    <t>MERCY HOSPITAL KINGFISHER, INC</t>
  </si>
  <si>
    <t>LAKESIDE WOMEN'S HOSPITAL, L.L.C.</t>
  </si>
  <si>
    <t>MUSKOGEE REGIONAL MEDICAL CENTER</t>
  </si>
  <si>
    <t>WOODWARD HEALTH SYSTEM LLC</t>
  </si>
  <si>
    <t>recycle</t>
  </si>
  <si>
    <t>DSH RECOUPMENT / REALLOCATION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</si>
</sst>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43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" fillId="23" borderId="7" applyNumberFormat="0" applyFont="0" applyAlignment="0" applyProtection="0"/>
    <xf numFmtId="0" fontId="16" fillId="20" borderId="8" applyNumberFormat="0" applyAlignment="0" applyProtection="0"/>
    <xf numFmtId="9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8">
    <xf numFmtId="0" fontId="0" fillId="0" borderId="0" xfId="0"/>
    <xf numFmtId="0" fontId="21" fillId="25" borderId="10" xfId="0" applyFont="1" applyFill="1" applyBorder="1"/>
    <xf numFmtId="0" fontId="21" fillId="0" borderId="0" xfId="0" applyFont="1" applyFill="1"/>
    <xf numFmtId="0" fontId="23" fillId="24" borderId="0" xfId="0" applyFont="1" applyFill="1" applyAlignment="1">
      <alignment wrapText="1"/>
    </xf>
    <xf numFmtId="0" fontId="23" fillId="0" borderId="0" xfId="0" applyFont="1" applyAlignment="1">
      <alignment wrapText="1"/>
    </xf>
    <xf numFmtId="0" fontId="24" fillId="0" borderId="0" xfId="0" applyFont="1"/>
    <xf numFmtId="164" fontId="24" fillId="0" borderId="0" xfId="1" applyNumberFormat="1" applyFont="1"/>
    <xf numFmtId="164" fontId="23" fillId="0" borderId="0" xfId="1" applyNumberFormat="1" applyFont="1"/>
    <xf numFmtId="164" fontId="24" fillId="0" borderId="0" xfId="1" applyNumberFormat="1" applyFont="1" applyBorder="1"/>
    <xf numFmtId="164" fontId="24" fillId="0" borderId="0" xfId="0" applyNumberFormat="1" applyFont="1" applyBorder="1"/>
    <xf numFmtId="0" fontId="24" fillId="0" borderId="0" xfId="0" applyFont="1" applyFill="1"/>
    <xf numFmtId="164" fontId="24" fillId="0" borderId="0" xfId="1" applyNumberFormat="1" applyFont="1" applyFill="1"/>
    <xf numFmtId="164" fontId="24" fillId="0" borderId="0" xfId="0" applyNumberFormat="1" applyFont="1" applyFill="1"/>
    <xf numFmtId="0" fontId="24" fillId="0" borderId="10" xfId="0" applyFont="1" applyBorder="1"/>
    <xf numFmtId="164" fontId="24" fillId="0" borderId="10" xfId="1" applyNumberFormat="1" applyFont="1" applyBorder="1"/>
    <xf numFmtId="164" fontId="24" fillId="0" borderId="10" xfId="0" applyNumberFormat="1" applyFont="1" applyBorder="1"/>
    <xf numFmtId="10" fontId="24" fillId="0" borderId="10" xfId="2" applyNumberFormat="1" applyFont="1" applyBorder="1"/>
    <xf numFmtId="0" fontId="24" fillId="24" borderId="10" xfId="0" applyFont="1" applyFill="1" applyBorder="1"/>
    <xf numFmtId="164" fontId="24" fillId="24" borderId="10" xfId="1" applyNumberFormat="1" applyFont="1" applyFill="1" applyBorder="1"/>
    <xf numFmtId="164" fontId="24" fillId="24" borderId="10" xfId="0" applyNumberFormat="1" applyFont="1" applyFill="1" applyBorder="1"/>
    <xf numFmtId="44" fontId="24" fillId="0" borderId="10" xfId="1" applyFont="1" applyBorder="1"/>
    <xf numFmtId="44" fontId="24" fillId="0" borderId="10" xfId="0" applyNumberFormat="1" applyFont="1" applyBorder="1"/>
    <xf numFmtId="0" fontId="24" fillId="0" borderId="11" xfId="0" applyFont="1" applyBorder="1"/>
    <xf numFmtId="164" fontId="24" fillId="0" borderId="11" xfId="1" applyNumberFormat="1" applyFont="1" applyBorder="1"/>
    <xf numFmtId="164" fontId="24" fillId="0" borderId="11" xfId="0" applyNumberFormat="1" applyFont="1" applyBorder="1"/>
    <xf numFmtId="10" fontId="24" fillId="0" borderId="11" xfId="2" applyNumberFormat="1" applyFont="1" applyBorder="1"/>
    <xf numFmtId="0" fontId="24" fillId="24" borderId="13" xfId="0" applyFont="1" applyFill="1" applyBorder="1"/>
    <xf numFmtId="164" fontId="23" fillId="24" borderId="13" xfId="1" applyNumberFormat="1" applyFont="1" applyFill="1" applyBorder="1"/>
    <xf numFmtId="10" fontId="23" fillId="24" borderId="13" xfId="0" applyNumberFormat="1" applyFont="1" applyFill="1" applyBorder="1"/>
    <xf numFmtId="44" fontId="23" fillId="24" borderId="13" xfId="0" applyNumberFormat="1" applyFont="1" applyFill="1" applyBorder="1"/>
    <xf numFmtId="0" fontId="24" fillId="24" borderId="14" xfId="0" applyFont="1" applyFill="1" applyBorder="1"/>
    <xf numFmtId="164" fontId="24" fillId="24" borderId="13" xfId="1" applyNumberFormat="1" applyFont="1" applyFill="1" applyBorder="1"/>
    <xf numFmtId="10" fontId="23" fillId="24" borderId="13" xfId="2" applyNumberFormat="1" applyFont="1" applyFill="1" applyBorder="1"/>
    <xf numFmtId="44" fontId="23" fillId="24" borderId="13" xfId="1" applyFont="1" applyFill="1" applyBorder="1"/>
    <xf numFmtId="164" fontId="23" fillId="24" borderId="13" xfId="0" applyNumberFormat="1" applyFont="1" applyFill="1" applyBorder="1"/>
    <xf numFmtId="44" fontId="24" fillId="0" borderId="0" xfId="1" applyFont="1"/>
    <xf numFmtId="44" fontId="24" fillId="0" borderId="0" xfId="0" applyNumberFormat="1" applyFont="1"/>
    <xf numFmtId="44" fontId="23" fillId="24" borderId="15" xfId="0" applyNumberFormat="1" applyFont="1" applyFill="1" applyBorder="1"/>
    <xf numFmtId="44" fontId="23" fillId="24" borderId="15" xfId="1" applyFont="1" applyFill="1" applyBorder="1"/>
    <xf numFmtId="44" fontId="24" fillId="24" borderId="10" xfId="0" applyNumberFormat="1" applyFont="1" applyFill="1" applyBorder="1"/>
    <xf numFmtId="0" fontId="23" fillId="25" borderId="0" xfId="0" applyFont="1" applyFill="1" applyAlignment="1">
      <alignment wrapText="1"/>
    </xf>
    <xf numFmtId="44" fontId="24" fillId="25" borderId="10" xfId="0" applyNumberFormat="1" applyFont="1" applyFill="1" applyBorder="1"/>
    <xf numFmtId="44" fontId="23" fillId="25" borderId="15" xfId="0" applyNumberFormat="1" applyFont="1" applyFill="1" applyBorder="1"/>
    <xf numFmtId="0" fontId="24" fillId="25" borderId="0" xfId="0" applyFont="1" applyFill="1"/>
    <xf numFmtId="44" fontId="24" fillId="25" borderId="10" xfId="1" applyFont="1" applyFill="1" applyBorder="1"/>
    <xf numFmtId="44" fontId="23" fillId="25" borderId="15" xfId="1" applyFont="1" applyFill="1" applyBorder="1"/>
    <xf numFmtId="44" fontId="23" fillId="25" borderId="13" xfId="0" applyNumberFormat="1" applyFont="1" applyFill="1" applyBorder="1"/>
    <xf numFmtId="14" fontId="24" fillId="0" borderId="10" xfId="1" applyNumberFormat="1" applyFont="1" applyBorder="1"/>
    <xf numFmtId="14" fontId="24" fillId="0" borderId="10" xfId="0" applyNumberFormat="1" applyFont="1" applyBorder="1"/>
    <xf numFmtId="10" fontId="24" fillId="24" borderId="10" xfId="2" applyNumberFormat="1" applyFont="1" applyFill="1" applyBorder="1"/>
    <xf numFmtId="44" fontId="24" fillId="24" borderId="10" xfId="1" applyFont="1" applyFill="1" applyBorder="1"/>
    <xf numFmtId="14" fontId="24" fillId="24" borderId="10" xfId="1" applyNumberFormat="1" applyFont="1" applyFill="1" applyBorder="1"/>
    <xf numFmtId="0" fontId="24" fillId="24" borderId="10" xfId="1" applyNumberFormat="1" applyFont="1" applyFill="1" applyBorder="1"/>
    <xf numFmtId="44" fontId="24" fillId="0" borderId="10" xfId="0" applyNumberFormat="1" applyFont="1" applyFill="1" applyBorder="1"/>
    <xf numFmtId="14" fontId="24" fillId="24" borderId="10" xfId="0" applyNumberFormat="1" applyFont="1" applyFill="1" applyBorder="1"/>
    <xf numFmtId="14" fontId="24" fillId="0" borderId="10" xfId="0" applyNumberFormat="1" applyFont="1" applyFill="1" applyBorder="1"/>
    <xf numFmtId="44" fontId="24" fillId="26" borderId="10" xfId="0" applyNumberFormat="1" applyFont="1" applyFill="1" applyBorder="1"/>
    <xf numFmtId="44" fontId="24" fillId="0" borderId="0" xfId="1" applyFont="1" applyFill="1"/>
    <xf numFmtId="44" fontId="24" fillId="0" borderId="0" xfId="0" applyNumberFormat="1" applyFont="1" applyFill="1"/>
    <xf numFmtId="0" fontId="23" fillId="24" borderId="0" xfId="0" applyFont="1" applyFill="1" applyAlignment="1">
      <alignment horizontal="left" wrapText="1"/>
    </xf>
    <xf numFmtId="0" fontId="20" fillId="25" borderId="10" xfId="0" applyFont="1" applyFill="1" applyBorder="1" applyAlignment="1">
      <alignment horizontal="left"/>
    </xf>
    <xf numFmtId="0" fontId="22" fillId="24" borderId="10" xfId="3" applyFont="1" applyFill="1" applyBorder="1" applyAlignment="1">
      <alignment horizontal="left"/>
    </xf>
    <xf numFmtId="0" fontId="26" fillId="0" borderId="10" xfId="0" applyFont="1" applyFill="1" applyBorder="1" applyAlignment="1">
      <alignment horizontal="left"/>
    </xf>
    <xf numFmtId="0" fontId="25" fillId="24" borderId="12" xfId="3" applyFont="1" applyFill="1" applyBorder="1" applyAlignment="1">
      <alignment horizontal="left"/>
    </xf>
    <xf numFmtId="0" fontId="22" fillId="0" borderId="0" xfId="3" applyFont="1" applyAlignment="1">
      <alignment horizontal="left"/>
    </xf>
    <xf numFmtId="0" fontId="26" fillId="24" borderId="10" xfId="0" applyFont="1" applyFill="1" applyBorder="1" applyAlignment="1">
      <alignment horizontal="left"/>
    </xf>
    <xf numFmtId="0" fontId="22" fillId="0" borderId="0" xfId="3" applyFont="1" applyFill="1" applyAlignment="1">
      <alignment horizontal="left"/>
    </xf>
    <xf numFmtId="0" fontId="24" fillId="0" borderId="0" xfId="0" applyFont="1" applyAlignment="1">
      <alignment horizontal="left"/>
    </xf>
  </cellXfs>
  <cellStyles count="47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alculation 2" xfId="29"/>
    <cellStyle name="Check Cell 2" xfId="30"/>
    <cellStyle name="Comma 2" xfId="31"/>
    <cellStyle name="Currency" xfId="1" builtinId="4"/>
    <cellStyle name="Explanatory Text 2" xfId="32"/>
    <cellStyle name="Good 2" xfId="33"/>
    <cellStyle name="Heading 1 2" xfId="34"/>
    <cellStyle name="Heading 2 2" xfId="35"/>
    <cellStyle name="Heading 3 2" xfId="36"/>
    <cellStyle name="Heading 4 2" xfId="37"/>
    <cellStyle name="Input 2" xfId="38"/>
    <cellStyle name="Linked Cell 2" xfId="39"/>
    <cellStyle name="Neutral 2" xfId="40"/>
    <cellStyle name="Normal" xfId="0" builtinId="0"/>
    <cellStyle name="Normal 2" xfId="3"/>
    <cellStyle name="Note 2" xfId="41"/>
    <cellStyle name="Output 2" xfId="42"/>
    <cellStyle name="Percent" xfId="2" builtinId="5"/>
    <cellStyle name="Percent 2" xfId="43"/>
    <cellStyle name="Title 2" xfId="44"/>
    <cellStyle name="Total 2" xfId="45"/>
    <cellStyle name="Warning Text 2" xfId="46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5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2.75" x14ac:dyDescent="0.2"/>
  <cols>
    <col min="1" max="1" width="33.140625" style="67" bestFit="1" customWidth="1"/>
    <col min="2" max="2" width="15" style="5" bestFit="1" customWidth="1"/>
    <col min="3" max="3" width="17.85546875" style="5" bestFit="1" customWidth="1"/>
    <col min="4" max="4" width="18.42578125" style="5" bestFit="1" customWidth="1"/>
    <col min="5" max="5" width="19.7109375" style="5" bestFit="1" customWidth="1"/>
    <col min="6" max="6" width="23.28515625" style="5" bestFit="1" customWidth="1"/>
    <col min="7" max="7" width="14.140625" style="5" bestFit="1" customWidth="1"/>
    <col min="8" max="8" width="10.42578125" style="5" bestFit="1" customWidth="1"/>
    <col min="9" max="9" width="14.140625" style="5" bestFit="1" customWidth="1"/>
    <col min="10" max="10" width="2.7109375" style="10" customWidth="1"/>
    <col min="11" max="11" width="13.5703125" style="5" bestFit="1" customWidth="1"/>
    <col min="12" max="12" width="9.42578125" style="5" bestFit="1" customWidth="1"/>
    <col min="13" max="13" width="13.5703125" style="5" bestFit="1" customWidth="1"/>
    <col min="14" max="14" width="7.42578125" style="5" bestFit="1" customWidth="1"/>
    <col min="15" max="16384" width="9.140625" style="5"/>
  </cols>
  <sheetData>
    <row r="1" spans="1:14" s="4" customFormat="1" ht="51" x14ac:dyDescent="0.2">
      <c r="A1" s="59" t="s">
        <v>6</v>
      </c>
      <c r="B1" s="3" t="s">
        <v>7</v>
      </c>
      <c r="C1" s="3" t="s">
        <v>9</v>
      </c>
      <c r="D1" s="3" t="s">
        <v>8</v>
      </c>
      <c r="E1" s="3" t="s">
        <v>10</v>
      </c>
      <c r="F1" s="3" t="s">
        <v>16</v>
      </c>
      <c r="G1" s="3" t="s">
        <v>69</v>
      </c>
      <c r="H1" s="3" t="s">
        <v>18</v>
      </c>
      <c r="I1" s="3" t="s">
        <v>17</v>
      </c>
      <c r="J1" s="40"/>
      <c r="K1" s="3" t="s">
        <v>69</v>
      </c>
      <c r="L1" s="3" t="s">
        <v>18</v>
      </c>
      <c r="M1" s="3" t="s">
        <v>17</v>
      </c>
      <c r="N1" s="3" t="s">
        <v>15</v>
      </c>
    </row>
    <row r="2" spans="1:14" s="2" customFormat="1" x14ac:dyDescent="0.2">
      <c r="A2" s="60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">
      <c r="A3" s="61" t="s">
        <v>22</v>
      </c>
      <c r="B3" s="17" t="s">
        <v>2</v>
      </c>
      <c r="C3" s="18">
        <v>4471514</v>
      </c>
      <c r="D3" s="18">
        <v>-1692419</v>
      </c>
      <c r="E3" s="19">
        <v>-4471514</v>
      </c>
      <c r="F3" s="49"/>
      <c r="G3" s="39">
        <f>-C3</f>
        <v>-4471514</v>
      </c>
      <c r="H3" s="54">
        <v>42718</v>
      </c>
      <c r="I3" s="56">
        <v>-4471514</v>
      </c>
      <c r="J3" s="41"/>
      <c r="K3" s="39"/>
      <c r="L3" s="39"/>
      <c r="M3" s="39"/>
      <c r="N3" s="17"/>
    </row>
    <row r="4" spans="1:14" x14ac:dyDescent="0.2">
      <c r="A4" s="62"/>
      <c r="B4" s="13"/>
      <c r="C4" s="14"/>
      <c r="D4" s="14"/>
      <c r="E4" s="15"/>
      <c r="F4" s="16"/>
      <c r="G4" s="21"/>
      <c r="H4" s="21"/>
      <c r="I4" s="21"/>
      <c r="J4" s="41"/>
      <c r="K4" s="21"/>
      <c r="L4" s="21"/>
      <c r="M4" s="21"/>
      <c r="N4" s="13"/>
    </row>
    <row r="5" spans="1:14" x14ac:dyDescent="0.2">
      <c r="A5" s="62" t="s">
        <v>49</v>
      </c>
      <c r="B5" s="13" t="s">
        <v>2</v>
      </c>
      <c r="C5" s="14">
        <v>1249783</v>
      </c>
      <c r="D5" s="14">
        <v>6231501</v>
      </c>
      <c r="E5" s="15">
        <v>4981718</v>
      </c>
      <c r="F5" s="16">
        <f t="shared" ref="F5:F12" si="0">E5/$E$13</f>
        <v>7.8751426778565781E-2</v>
      </c>
      <c r="G5" s="53">
        <f>ROUND(-F5*$G$3,0)</f>
        <v>352138</v>
      </c>
      <c r="H5" s="55">
        <v>42718</v>
      </c>
      <c r="I5" s="21">
        <v>352138</v>
      </c>
      <c r="J5" s="41"/>
      <c r="K5" s="21"/>
      <c r="L5" s="21"/>
      <c r="M5" s="21"/>
      <c r="N5" s="13">
        <f t="shared" ref="N5:N12" si="1">IF(G5&gt;E5,1,0)</f>
        <v>0</v>
      </c>
    </row>
    <row r="6" spans="1:14" x14ac:dyDescent="0.2">
      <c r="A6" s="62" t="s">
        <v>19</v>
      </c>
      <c r="B6" s="13" t="s">
        <v>2</v>
      </c>
      <c r="C6" s="14">
        <v>4224734</v>
      </c>
      <c r="D6" s="14">
        <v>12654037</v>
      </c>
      <c r="E6" s="15">
        <v>8429303</v>
      </c>
      <c r="F6" s="16">
        <f t="shared" si="0"/>
        <v>0.13325114709400349</v>
      </c>
      <c r="G6" s="53">
        <f t="shared" ref="G6:G12" si="2">ROUND(-F6*$G$3,0)</f>
        <v>595834</v>
      </c>
      <c r="H6" s="55">
        <v>42718</v>
      </c>
      <c r="I6" s="21">
        <v>595834</v>
      </c>
      <c r="J6" s="41"/>
      <c r="K6" s="21"/>
      <c r="L6" s="21"/>
      <c r="M6" s="21"/>
      <c r="N6" s="13">
        <f t="shared" si="1"/>
        <v>0</v>
      </c>
    </row>
    <row r="7" spans="1:14" x14ac:dyDescent="0.2">
      <c r="A7" s="62" t="s">
        <v>20</v>
      </c>
      <c r="B7" s="13" t="s">
        <v>2</v>
      </c>
      <c r="C7" s="14">
        <v>3741485</v>
      </c>
      <c r="D7" s="14">
        <v>7573310</v>
      </c>
      <c r="E7" s="15">
        <v>3831825</v>
      </c>
      <c r="F7" s="16">
        <f t="shared" si="0"/>
        <v>6.057381929602957E-2</v>
      </c>
      <c r="G7" s="53">
        <f t="shared" si="2"/>
        <v>270857</v>
      </c>
      <c r="H7" s="55">
        <v>42718</v>
      </c>
      <c r="I7" s="21">
        <v>270857</v>
      </c>
      <c r="J7" s="41"/>
      <c r="K7" s="21"/>
      <c r="L7" s="21"/>
      <c r="M7" s="21"/>
      <c r="N7" s="13">
        <f t="shared" si="1"/>
        <v>0</v>
      </c>
    </row>
    <row r="8" spans="1:14" x14ac:dyDescent="0.2">
      <c r="A8" s="62" t="s">
        <v>21</v>
      </c>
      <c r="B8" s="13" t="s">
        <v>2</v>
      </c>
      <c r="C8" s="14">
        <v>2547888</v>
      </c>
      <c r="D8" s="14">
        <v>15017857</v>
      </c>
      <c r="E8" s="15">
        <v>12469969</v>
      </c>
      <c r="F8" s="16">
        <f t="shared" si="0"/>
        <v>0.19712634288702918</v>
      </c>
      <c r="G8" s="53">
        <f t="shared" si="2"/>
        <v>881453</v>
      </c>
      <c r="H8" s="55">
        <v>42718</v>
      </c>
      <c r="I8" s="21">
        <v>881453</v>
      </c>
      <c r="J8" s="41"/>
      <c r="K8" s="21"/>
      <c r="L8" s="21"/>
      <c r="M8" s="21"/>
      <c r="N8" s="13">
        <f t="shared" si="1"/>
        <v>0</v>
      </c>
    </row>
    <row r="9" spans="1:14" x14ac:dyDescent="0.2">
      <c r="A9" s="62" t="s">
        <v>0</v>
      </c>
      <c r="B9" s="13" t="s">
        <v>2</v>
      </c>
      <c r="C9" s="14">
        <v>1751805</v>
      </c>
      <c r="D9" s="14">
        <v>8142054</v>
      </c>
      <c r="E9" s="15">
        <v>6390249</v>
      </c>
      <c r="F9" s="16">
        <f t="shared" si="0"/>
        <v>0.10101760601870745</v>
      </c>
      <c r="G9" s="53">
        <f t="shared" si="2"/>
        <v>451702</v>
      </c>
      <c r="H9" s="55">
        <v>42718</v>
      </c>
      <c r="I9" s="21">
        <v>451702</v>
      </c>
      <c r="J9" s="41"/>
      <c r="K9" s="21"/>
      <c r="L9" s="21"/>
      <c r="M9" s="21"/>
      <c r="N9" s="13">
        <f t="shared" si="1"/>
        <v>0</v>
      </c>
    </row>
    <row r="10" spans="1:14" x14ac:dyDescent="0.2">
      <c r="A10" s="62" t="s">
        <v>1</v>
      </c>
      <c r="B10" s="13" t="s">
        <v>2</v>
      </c>
      <c r="C10" s="14">
        <v>2289981</v>
      </c>
      <c r="D10" s="14">
        <v>9509051</v>
      </c>
      <c r="E10" s="15">
        <v>7219070</v>
      </c>
      <c r="F10" s="16">
        <f t="shared" si="0"/>
        <v>0.11411967969972224</v>
      </c>
      <c r="G10" s="53">
        <f t="shared" si="2"/>
        <v>510288</v>
      </c>
      <c r="H10" s="55">
        <v>42718</v>
      </c>
      <c r="I10" s="21">
        <v>510288</v>
      </c>
      <c r="J10" s="41"/>
      <c r="K10" s="21"/>
      <c r="L10" s="21"/>
      <c r="M10" s="21"/>
      <c r="N10" s="13">
        <f t="shared" si="1"/>
        <v>0</v>
      </c>
    </row>
    <row r="11" spans="1:14" x14ac:dyDescent="0.2">
      <c r="A11" s="62" t="s">
        <v>23</v>
      </c>
      <c r="B11" s="13" t="s">
        <v>2</v>
      </c>
      <c r="C11" s="14">
        <v>2286259</v>
      </c>
      <c r="D11" s="14">
        <v>13269317</v>
      </c>
      <c r="E11" s="15">
        <v>10938058</v>
      </c>
      <c r="F11" s="16">
        <f t="shared" si="0"/>
        <v>0.17290976199108535</v>
      </c>
      <c r="G11" s="53">
        <f t="shared" si="2"/>
        <v>773168</v>
      </c>
      <c r="H11" s="55">
        <v>42718</v>
      </c>
      <c r="I11" s="21">
        <v>773168</v>
      </c>
      <c r="J11" s="41"/>
      <c r="K11" s="21"/>
      <c r="L11" s="21"/>
      <c r="M11" s="21"/>
      <c r="N11" s="13">
        <f t="shared" si="1"/>
        <v>0</v>
      </c>
    </row>
    <row r="12" spans="1:14" ht="13.5" thickBot="1" x14ac:dyDescent="0.25">
      <c r="A12" s="62" t="s">
        <v>24</v>
      </c>
      <c r="B12" s="13" t="s">
        <v>2</v>
      </c>
      <c r="C12" s="14">
        <v>3892761</v>
      </c>
      <c r="D12" s="14">
        <v>12891334</v>
      </c>
      <c r="E12" s="15">
        <v>8998573</v>
      </c>
      <c r="F12" s="16">
        <f t="shared" si="0"/>
        <v>0.14225021623485695</v>
      </c>
      <c r="G12" s="53">
        <f t="shared" si="2"/>
        <v>636074</v>
      </c>
      <c r="H12" s="55">
        <v>42718</v>
      </c>
      <c r="I12" s="21">
        <v>636074</v>
      </c>
      <c r="J12" s="41"/>
      <c r="K12" s="21"/>
      <c r="L12" s="21"/>
      <c r="M12" s="21"/>
      <c r="N12" s="13">
        <f t="shared" si="1"/>
        <v>0</v>
      </c>
    </row>
    <row r="13" spans="1:14" ht="13.5" thickBot="1" x14ac:dyDescent="0.25">
      <c r="A13" s="63" t="s">
        <v>14</v>
      </c>
      <c r="B13" s="26"/>
      <c r="C13" s="27"/>
      <c r="D13" s="27">
        <f>SUM(D5:D12)</f>
        <v>85288461</v>
      </c>
      <c r="E13" s="27">
        <f>SUM(E5:E12)</f>
        <v>63258765</v>
      </c>
      <c r="F13" s="28">
        <f>SUM(F5:F12)</f>
        <v>1</v>
      </c>
      <c r="G13" s="29">
        <f>SUM(G5:G12)</f>
        <v>4471514</v>
      </c>
      <c r="H13" s="37"/>
      <c r="I13" s="37">
        <f>SUM(I5:I12)</f>
        <v>4471514</v>
      </c>
      <c r="J13" s="42"/>
      <c r="K13" s="37"/>
      <c r="L13" s="37"/>
      <c r="M13" s="37"/>
      <c r="N13" s="30"/>
    </row>
    <row r="14" spans="1:14" x14ac:dyDescent="0.2">
      <c r="A14" s="64"/>
      <c r="C14" s="7"/>
      <c r="D14" s="7"/>
      <c r="E14" s="7"/>
      <c r="J14" s="43"/>
    </row>
    <row r="15" spans="1:14" x14ac:dyDescent="0.2">
      <c r="A15" s="64"/>
      <c r="C15" s="6"/>
      <c r="D15" s="6"/>
      <c r="J15" s="43"/>
    </row>
    <row r="16" spans="1:14" x14ac:dyDescent="0.2">
      <c r="A16" s="64"/>
      <c r="C16" s="6"/>
      <c r="D16" s="6"/>
      <c r="J16" s="43"/>
    </row>
    <row r="17" spans="1:14" s="2" customFormat="1" x14ac:dyDescent="0.2">
      <c r="A17" s="60" t="s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">
      <c r="A18" s="65" t="s">
        <v>50</v>
      </c>
      <c r="B18" s="17" t="s">
        <v>3</v>
      </c>
      <c r="C18" s="18">
        <v>1473596</v>
      </c>
      <c r="D18" s="18">
        <v>1082827</v>
      </c>
      <c r="E18" s="19">
        <v>-390769</v>
      </c>
      <c r="F18" s="49"/>
      <c r="G18" s="39"/>
      <c r="H18" s="51"/>
      <c r="I18" s="50"/>
      <c r="J18" s="44"/>
      <c r="K18" s="39">
        <f>-C18+D18</f>
        <v>-390769</v>
      </c>
      <c r="L18" s="54">
        <v>42893</v>
      </c>
      <c r="M18" s="56">
        <v>-390769</v>
      </c>
      <c r="N18" s="17">
        <f>IF(G18+K18&gt;E18,1,0)</f>
        <v>0</v>
      </c>
    </row>
    <row r="19" spans="1:14" x14ac:dyDescent="0.2">
      <c r="A19" s="65" t="s">
        <v>51</v>
      </c>
      <c r="B19" s="17" t="s">
        <v>3</v>
      </c>
      <c r="C19" s="18">
        <v>454296</v>
      </c>
      <c r="D19" s="18">
        <v>-678011</v>
      </c>
      <c r="E19" s="19">
        <v>-454296</v>
      </c>
      <c r="F19" s="49"/>
      <c r="G19" s="39"/>
      <c r="H19" s="51"/>
      <c r="I19" s="50"/>
      <c r="J19" s="44"/>
      <c r="K19" s="39">
        <f>-C19</f>
        <v>-454296</v>
      </c>
      <c r="L19" s="54">
        <v>42739</v>
      </c>
      <c r="M19" s="56">
        <v>-454296</v>
      </c>
      <c r="N19" s="17">
        <f>IF(G19+K19&gt;E19,1,0)</f>
        <v>0</v>
      </c>
    </row>
    <row r="20" spans="1:14" x14ac:dyDescent="0.2">
      <c r="A20" s="65" t="s">
        <v>52</v>
      </c>
      <c r="B20" s="17" t="s">
        <v>3</v>
      </c>
      <c r="C20" s="18">
        <v>455204</v>
      </c>
      <c r="D20" s="18">
        <v>-1665321</v>
      </c>
      <c r="E20" s="19">
        <v>-455204</v>
      </c>
      <c r="F20" s="49"/>
      <c r="G20" s="39"/>
      <c r="H20" s="51"/>
      <c r="I20" s="50"/>
      <c r="J20" s="44"/>
      <c r="K20" s="39">
        <f>-C20</f>
        <v>-455204</v>
      </c>
      <c r="L20" s="51">
        <v>42843</v>
      </c>
      <c r="M20" s="56">
        <v>-455204</v>
      </c>
      <c r="N20" s="17">
        <f>IF(G20+K20&gt;E20,1,0)</f>
        <v>0</v>
      </c>
    </row>
    <row r="21" spans="1:14" x14ac:dyDescent="0.2">
      <c r="A21" s="65" t="s">
        <v>53</v>
      </c>
      <c r="B21" s="17" t="s">
        <v>3</v>
      </c>
      <c r="C21" s="18">
        <v>511515</v>
      </c>
      <c r="D21" s="18">
        <v>-2023032</v>
      </c>
      <c r="E21" s="19">
        <v>-511515</v>
      </c>
      <c r="F21" s="49"/>
      <c r="G21" s="39">
        <f t="shared" ref="G21" si="3">-C21</f>
        <v>-511515</v>
      </c>
      <c r="H21" s="51">
        <v>42732</v>
      </c>
      <c r="I21" s="56">
        <v>-511515</v>
      </c>
      <c r="J21" s="44"/>
      <c r="K21" s="50"/>
      <c r="L21" s="51"/>
      <c r="M21" s="50"/>
      <c r="N21" s="17">
        <f>IF(G21+K21&gt;E21,1,0)</f>
        <v>0</v>
      </c>
    </row>
    <row r="22" spans="1:14" x14ac:dyDescent="0.2">
      <c r="A22" s="62"/>
      <c r="C22" s="8"/>
      <c r="D22" s="8"/>
      <c r="E22" s="9"/>
      <c r="J22" s="43"/>
    </row>
    <row r="23" spans="1:14" x14ac:dyDescent="0.2">
      <c r="A23" s="62" t="s">
        <v>25</v>
      </c>
      <c r="B23" s="13" t="s">
        <v>3</v>
      </c>
      <c r="C23" s="14">
        <v>329910</v>
      </c>
      <c r="D23" s="14">
        <v>1900144</v>
      </c>
      <c r="E23" s="15">
        <v>1570234</v>
      </c>
      <c r="F23" s="16">
        <f>E23/$E$34</f>
        <v>4.7422073286083423E-2</v>
      </c>
      <c r="G23" s="20">
        <f>ROUND(-F23*($G$21-$G$35),0)</f>
        <v>24257</v>
      </c>
      <c r="H23" s="47">
        <v>42732</v>
      </c>
      <c r="I23" s="20">
        <v>24257</v>
      </c>
      <c r="J23" s="44"/>
      <c r="K23" s="20">
        <f t="shared" ref="K23:K33" si="4">ROUND(-F23*($K$18+$K$19+$K$20-$K$35),0)</f>
        <v>61661</v>
      </c>
      <c r="L23" s="48">
        <v>43005</v>
      </c>
      <c r="M23" s="20">
        <v>61661</v>
      </c>
      <c r="N23" s="13">
        <f t="shared" ref="N23:N33" si="5">IF(G23+K23&gt;E23,1,0)</f>
        <v>0</v>
      </c>
    </row>
    <row r="24" spans="1:14" x14ac:dyDescent="0.2">
      <c r="A24" s="62" t="s">
        <v>54</v>
      </c>
      <c r="B24" s="13" t="s">
        <v>3</v>
      </c>
      <c r="C24" s="14">
        <v>569040</v>
      </c>
      <c r="D24" s="14">
        <v>930648</v>
      </c>
      <c r="E24" s="15">
        <v>361608</v>
      </c>
      <c r="F24" s="16">
        <f t="shared" ref="F24:F33" si="6">E24/$E$34</f>
        <v>1.0920793382918759E-2</v>
      </c>
      <c r="G24" s="20">
        <f t="shared" ref="G24:G33" si="7">ROUND(-F24*($G$21-$G$35),0)</f>
        <v>5586</v>
      </c>
      <c r="H24" s="47">
        <v>42732</v>
      </c>
      <c r="I24" s="20">
        <v>5586</v>
      </c>
      <c r="J24" s="44"/>
      <c r="K24" s="20">
        <f t="shared" si="4"/>
        <v>14200</v>
      </c>
      <c r="L24" s="48">
        <v>43005</v>
      </c>
      <c r="M24" s="20">
        <v>14200</v>
      </c>
      <c r="N24" s="13">
        <f t="shared" si="5"/>
        <v>0</v>
      </c>
    </row>
    <row r="25" spans="1:14" x14ac:dyDescent="0.2">
      <c r="A25" s="62" t="s">
        <v>26</v>
      </c>
      <c r="B25" s="13" t="s">
        <v>3</v>
      </c>
      <c r="C25" s="14">
        <v>505517</v>
      </c>
      <c r="D25" s="14">
        <v>2406274</v>
      </c>
      <c r="E25" s="15">
        <v>1900757</v>
      </c>
      <c r="F25" s="16">
        <f t="shared" si="6"/>
        <v>5.7404079744188492E-2</v>
      </c>
      <c r="G25" s="20">
        <f t="shared" si="7"/>
        <v>29363</v>
      </c>
      <c r="H25" s="47">
        <v>42732</v>
      </c>
      <c r="I25" s="20">
        <v>29363</v>
      </c>
      <c r="J25" s="44"/>
      <c r="K25" s="20">
        <f t="shared" si="4"/>
        <v>74641</v>
      </c>
      <c r="L25" s="48">
        <v>43005</v>
      </c>
      <c r="M25" s="20">
        <v>74641</v>
      </c>
      <c r="N25" s="13">
        <f t="shared" si="5"/>
        <v>0</v>
      </c>
    </row>
    <row r="26" spans="1:14" x14ac:dyDescent="0.2">
      <c r="A26" s="62" t="s">
        <v>27</v>
      </c>
      <c r="B26" s="13" t="s">
        <v>3</v>
      </c>
      <c r="C26" s="14">
        <v>850923</v>
      </c>
      <c r="D26" s="14">
        <v>1296411</v>
      </c>
      <c r="E26" s="15">
        <v>445488</v>
      </c>
      <c r="F26" s="16">
        <f t="shared" si="6"/>
        <v>1.3454023148187296E-2</v>
      </c>
      <c r="G26" s="20">
        <f t="shared" si="7"/>
        <v>6882</v>
      </c>
      <c r="H26" s="47">
        <v>42732</v>
      </c>
      <c r="I26" s="20">
        <v>6882</v>
      </c>
      <c r="J26" s="44"/>
      <c r="K26" s="20">
        <f t="shared" si="4"/>
        <v>17494</v>
      </c>
      <c r="L26" s="48">
        <v>43005</v>
      </c>
      <c r="M26" s="20">
        <v>17494</v>
      </c>
      <c r="N26" s="13">
        <f t="shared" si="5"/>
        <v>0</v>
      </c>
    </row>
    <row r="27" spans="1:14" x14ac:dyDescent="0.2">
      <c r="A27" s="62" t="s">
        <v>28</v>
      </c>
      <c r="B27" s="13" t="s">
        <v>3</v>
      </c>
      <c r="C27" s="14">
        <v>592691</v>
      </c>
      <c r="D27" s="14">
        <v>4126943</v>
      </c>
      <c r="E27" s="15">
        <v>3534252</v>
      </c>
      <c r="F27" s="16">
        <f t="shared" si="6"/>
        <v>0.10673667577920674</v>
      </c>
      <c r="G27" s="20">
        <f t="shared" si="7"/>
        <v>54597</v>
      </c>
      <c r="H27" s="47">
        <v>42732</v>
      </c>
      <c r="I27" s="20">
        <v>54597</v>
      </c>
      <c r="J27" s="44"/>
      <c r="K27" s="20">
        <f t="shared" si="4"/>
        <v>138786</v>
      </c>
      <c r="L27" s="48">
        <v>43005</v>
      </c>
      <c r="M27" s="20">
        <v>138786</v>
      </c>
      <c r="N27" s="13">
        <f t="shared" si="5"/>
        <v>0</v>
      </c>
    </row>
    <row r="28" spans="1:14" x14ac:dyDescent="0.2">
      <c r="A28" s="62" t="s">
        <v>55</v>
      </c>
      <c r="B28" s="13" t="s">
        <v>3</v>
      </c>
      <c r="C28" s="14">
        <v>1276041</v>
      </c>
      <c r="D28" s="14">
        <v>9602596</v>
      </c>
      <c r="E28" s="15">
        <v>8326555</v>
      </c>
      <c r="F28" s="16">
        <f t="shared" si="6"/>
        <v>0.25146729814193575</v>
      </c>
      <c r="G28" s="20">
        <f t="shared" si="7"/>
        <v>128630</v>
      </c>
      <c r="H28" s="47">
        <v>42732</v>
      </c>
      <c r="I28" s="20">
        <v>128630</v>
      </c>
      <c r="J28" s="44"/>
      <c r="K28" s="20">
        <f t="shared" si="4"/>
        <v>326975</v>
      </c>
      <c r="L28" s="48">
        <v>43005</v>
      </c>
      <c r="M28" s="20">
        <v>326975</v>
      </c>
      <c r="N28" s="13">
        <f t="shared" si="5"/>
        <v>0</v>
      </c>
    </row>
    <row r="29" spans="1:14" x14ac:dyDescent="0.2">
      <c r="A29" s="62" t="s">
        <v>56</v>
      </c>
      <c r="B29" s="13" t="s">
        <v>3</v>
      </c>
      <c r="C29" s="14">
        <v>1336241</v>
      </c>
      <c r="D29" s="14">
        <v>5233251</v>
      </c>
      <c r="E29" s="15">
        <v>3897010</v>
      </c>
      <c r="F29" s="16">
        <f t="shared" si="6"/>
        <v>0.11769219989925066</v>
      </c>
      <c r="G29" s="20">
        <f t="shared" si="7"/>
        <v>60201</v>
      </c>
      <c r="H29" s="47">
        <v>42732</v>
      </c>
      <c r="I29" s="20">
        <v>60201</v>
      </c>
      <c r="J29" s="44"/>
      <c r="K29" s="20">
        <f t="shared" si="4"/>
        <v>153032</v>
      </c>
      <c r="L29" s="48">
        <v>43005</v>
      </c>
      <c r="M29" s="20">
        <v>153032</v>
      </c>
      <c r="N29" s="13">
        <f t="shared" si="5"/>
        <v>0</v>
      </c>
    </row>
    <row r="30" spans="1:14" x14ac:dyDescent="0.2">
      <c r="A30" s="62" t="s">
        <v>57</v>
      </c>
      <c r="B30" s="13" t="s">
        <v>3</v>
      </c>
      <c r="C30" s="14">
        <v>972025</v>
      </c>
      <c r="D30" s="14">
        <v>4201297</v>
      </c>
      <c r="E30" s="15">
        <v>3229272</v>
      </c>
      <c r="F30" s="16">
        <f t="shared" si="6"/>
        <v>9.752608429361305E-2</v>
      </c>
      <c r="G30" s="20">
        <f t="shared" si="7"/>
        <v>49886</v>
      </c>
      <c r="H30" s="47">
        <v>42732</v>
      </c>
      <c r="I30" s="20">
        <v>49886</v>
      </c>
      <c r="J30" s="44"/>
      <c r="K30" s="20">
        <f t="shared" si="4"/>
        <v>126810</v>
      </c>
      <c r="L30" s="48">
        <v>43005</v>
      </c>
      <c r="M30" s="20">
        <v>126810</v>
      </c>
      <c r="N30" s="13">
        <f t="shared" si="5"/>
        <v>0</v>
      </c>
    </row>
    <row r="31" spans="1:14" x14ac:dyDescent="0.2">
      <c r="A31" s="62" t="s">
        <v>29</v>
      </c>
      <c r="B31" s="13" t="s">
        <v>3</v>
      </c>
      <c r="C31" s="14">
        <v>119091</v>
      </c>
      <c r="D31" s="14">
        <v>4219256</v>
      </c>
      <c r="E31" s="15">
        <v>4100165</v>
      </c>
      <c r="F31" s="16">
        <f t="shared" si="6"/>
        <v>0.12382761111721835</v>
      </c>
      <c r="G31" s="20">
        <f t="shared" si="7"/>
        <v>63340</v>
      </c>
      <c r="H31" s="47">
        <v>42732</v>
      </c>
      <c r="I31" s="20">
        <v>63340</v>
      </c>
      <c r="J31" s="44"/>
      <c r="K31" s="20">
        <f t="shared" si="4"/>
        <v>161009</v>
      </c>
      <c r="L31" s="48">
        <v>43005</v>
      </c>
      <c r="M31" s="20">
        <v>161009</v>
      </c>
      <c r="N31" s="13">
        <f t="shared" si="5"/>
        <v>0</v>
      </c>
    </row>
    <row r="32" spans="1:14" x14ac:dyDescent="0.2">
      <c r="A32" s="62" t="s">
        <v>30</v>
      </c>
      <c r="B32" s="13" t="s">
        <v>3</v>
      </c>
      <c r="C32" s="14">
        <v>300348</v>
      </c>
      <c r="D32" s="14">
        <v>4040274</v>
      </c>
      <c r="E32" s="15">
        <v>3739926</v>
      </c>
      <c r="F32" s="16">
        <f t="shared" si="6"/>
        <v>0.11294816241179903</v>
      </c>
      <c r="G32" s="20">
        <f t="shared" si="7"/>
        <v>57775</v>
      </c>
      <c r="H32" s="47">
        <v>42732</v>
      </c>
      <c r="I32" s="20">
        <v>57775</v>
      </c>
      <c r="J32" s="44"/>
      <c r="K32" s="20">
        <f t="shared" si="4"/>
        <v>146863</v>
      </c>
      <c r="L32" s="48">
        <v>43005</v>
      </c>
      <c r="M32" s="20">
        <v>146863</v>
      </c>
      <c r="N32" s="13">
        <f t="shared" si="5"/>
        <v>0</v>
      </c>
    </row>
    <row r="33" spans="1:14" ht="13.5" thickBot="1" x14ac:dyDescent="0.25">
      <c r="A33" s="62" t="s">
        <v>58</v>
      </c>
      <c r="B33" s="13" t="s">
        <v>3</v>
      </c>
      <c r="C33" s="14">
        <v>767338</v>
      </c>
      <c r="D33" s="14">
        <v>2773951</v>
      </c>
      <c r="E33" s="15">
        <v>2006613</v>
      </c>
      <c r="F33" s="16">
        <f t="shared" si="6"/>
        <v>6.0600998795598437E-2</v>
      </c>
      <c r="G33" s="20">
        <f t="shared" si="7"/>
        <v>30998</v>
      </c>
      <c r="H33" s="47">
        <v>42732</v>
      </c>
      <c r="I33" s="20">
        <v>30998</v>
      </c>
      <c r="J33" s="44"/>
      <c r="K33" s="20">
        <f t="shared" si="4"/>
        <v>78798</v>
      </c>
      <c r="L33" s="48">
        <v>43005</v>
      </c>
      <c r="M33" s="20">
        <v>78798</v>
      </c>
      <c r="N33" s="13">
        <f t="shared" si="5"/>
        <v>0</v>
      </c>
    </row>
    <row r="34" spans="1:14" s="10" customFormat="1" ht="13.5" thickBot="1" x14ac:dyDescent="0.25">
      <c r="A34" s="63" t="s">
        <v>14</v>
      </c>
      <c r="B34" s="26"/>
      <c r="C34" s="31"/>
      <c r="D34" s="31"/>
      <c r="E34" s="27">
        <f>SUM(E23:E33)</f>
        <v>33111880</v>
      </c>
      <c r="F34" s="32">
        <f>SUM(F23:F33)</f>
        <v>1</v>
      </c>
      <c r="G34" s="33">
        <f>SUM(G23:G33)</f>
        <v>511515</v>
      </c>
      <c r="H34" s="38"/>
      <c r="I34" s="38">
        <f>SUM(I23:I33)</f>
        <v>511515</v>
      </c>
      <c r="J34" s="45"/>
      <c r="K34" s="33">
        <f>SUM(K23:K33)</f>
        <v>1300269</v>
      </c>
      <c r="L34" s="38"/>
      <c r="M34" s="33">
        <f>SUM(M23:M33)</f>
        <v>1300269</v>
      </c>
      <c r="N34" s="30"/>
    </row>
    <row r="35" spans="1:14" s="10" customFormat="1" x14ac:dyDescent="0.2">
      <c r="A35" s="66"/>
      <c r="C35" s="11"/>
      <c r="D35" s="11"/>
      <c r="F35" s="10" t="s">
        <v>68</v>
      </c>
      <c r="G35" s="10">
        <v>0.83</v>
      </c>
      <c r="J35" s="43"/>
    </row>
    <row r="36" spans="1:14" s="10" customFormat="1" x14ac:dyDescent="0.2">
      <c r="A36" s="66"/>
      <c r="C36" s="11"/>
      <c r="D36" s="11"/>
      <c r="J36" s="43"/>
    </row>
    <row r="37" spans="1:14" s="10" customFormat="1" x14ac:dyDescent="0.2">
      <c r="A37" s="66"/>
      <c r="C37" s="11"/>
      <c r="D37" s="11"/>
      <c r="J37" s="43"/>
    </row>
    <row r="38" spans="1:14" s="2" customFormat="1" x14ac:dyDescent="0.2">
      <c r="A38" s="60" t="s">
        <v>13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">
      <c r="A39" s="65" t="s">
        <v>46</v>
      </c>
      <c r="B39" s="17" t="s">
        <v>4</v>
      </c>
      <c r="C39" s="18">
        <v>104982</v>
      </c>
      <c r="D39" s="18">
        <v>563897</v>
      </c>
      <c r="E39" s="19">
        <v>458915</v>
      </c>
      <c r="F39" s="49">
        <f>E39/$E$65</f>
        <v>1.6834396187663966E-2</v>
      </c>
      <c r="G39" s="39">
        <f t="shared" ref="G39" si="8">-C39</f>
        <v>-104982</v>
      </c>
      <c r="H39" s="51">
        <v>42718</v>
      </c>
      <c r="I39" s="56">
        <v>-104982</v>
      </c>
      <c r="J39" s="41"/>
      <c r="K39" s="39"/>
      <c r="L39" s="39"/>
      <c r="M39" s="52"/>
      <c r="N39" s="17">
        <f>IF(G39+K39&gt;E39,1,0)</f>
        <v>0</v>
      </c>
    </row>
    <row r="40" spans="1:14" x14ac:dyDescent="0.2">
      <c r="A40" s="65" t="s">
        <v>59</v>
      </c>
      <c r="B40" s="17" t="s">
        <v>4</v>
      </c>
      <c r="C40" s="18">
        <v>48745</v>
      </c>
      <c r="D40" s="18">
        <v>1018294</v>
      </c>
      <c r="E40" s="19">
        <v>969549</v>
      </c>
      <c r="F40" s="49">
        <f>E40/$E$65</f>
        <v>3.5566002395549086E-2</v>
      </c>
      <c r="G40" s="39"/>
      <c r="H40" s="51"/>
      <c r="I40" s="52"/>
      <c r="J40" s="41"/>
      <c r="K40" s="39">
        <f>-C40</f>
        <v>-48745</v>
      </c>
      <c r="L40" s="39"/>
      <c r="M40" s="56">
        <v>-48745</v>
      </c>
      <c r="N40" s="17">
        <f>IF(G40+K40&gt;E40,1,0)</f>
        <v>0</v>
      </c>
    </row>
    <row r="41" spans="1:14" x14ac:dyDescent="0.2">
      <c r="A41" s="65" t="s">
        <v>60</v>
      </c>
      <c r="B41" s="17" t="s">
        <v>4</v>
      </c>
      <c r="C41" s="18">
        <v>41818</v>
      </c>
      <c r="D41" s="18">
        <v>388761</v>
      </c>
      <c r="E41" s="19">
        <v>346943</v>
      </c>
      <c r="F41" s="49">
        <f>E41/$E$65</f>
        <v>1.2726923104576444E-2</v>
      </c>
      <c r="G41" s="39"/>
      <c r="H41" s="51"/>
      <c r="I41" s="52"/>
      <c r="J41" s="41"/>
      <c r="K41" s="39">
        <f>-C41</f>
        <v>-41818</v>
      </c>
      <c r="L41" s="54">
        <v>42746</v>
      </c>
      <c r="M41" s="56">
        <v>-41818</v>
      </c>
      <c r="N41" s="17">
        <f>IF(G41+K41&gt;E41,1,0)</f>
        <v>0</v>
      </c>
    </row>
    <row r="42" spans="1:14" x14ac:dyDescent="0.2">
      <c r="A42" s="65" t="s">
        <v>61</v>
      </c>
      <c r="B42" s="17" t="s">
        <v>4</v>
      </c>
      <c r="C42" s="18">
        <v>3677</v>
      </c>
      <c r="D42" s="18">
        <v>270670</v>
      </c>
      <c r="E42" s="19">
        <v>266993</v>
      </c>
      <c r="F42" s="49">
        <f>E42/$E$65</f>
        <v>9.7941142506411099E-3</v>
      </c>
      <c r="G42" s="39"/>
      <c r="H42" s="51"/>
      <c r="I42" s="52"/>
      <c r="J42" s="41"/>
      <c r="K42" s="39">
        <f>-C42</f>
        <v>-3677</v>
      </c>
      <c r="L42" s="39"/>
      <c r="M42" s="56">
        <v>-3677</v>
      </c>
      <c r="N42" s="17">
        <f>IF(G42+K42&gt;E42,1,0)</f>
        <v>0</v>
      </c>
    </row>
    <row r="43" spans="1:14" x14ac:dyDescent="0.2">
      <c r="A43" s="66"/>
      <c r="B43" s="10"/>
      <c r="C43" s="11"/>
      <c r="D43" s="11"/>
      <c r="E43" s="12"/>
      <c r="F43" s="10"/>
      <c r="G43" s="10"/>
      <c r="H43" s="10"/>
      <c r="I43" s="10"/>
      <c r="J43" s="43"/>
      <c r="K43" s="10"/>
      <c r="L43" s="10"/>
      <c r="M43" s="10"/>
      <c r="N43" s="10"/>
    </row>
    <row r="44" spans="1:14" x14ac:dyDescent="0.2">
      <c r="A44" s="62" t="s">
        <v>31</v>
      </c>
      <c r="B44" s="13" t="s">
        <v>4</v>
      </c>
      <c r="C44" s="14">
        <v>221710</v>
      </c>
      <c r="D44" s="14">
        <v>3005932</v>
      </c>
      <c r="E44" s="15">
        <v>2784222</v>
      </c>
      <c r="F44" s="16">
        <f t="shared" ref="F44:F64" si="9">E44/$E$65</f>
        <v>0.10213372023666722</v>
      </c>
      <c r="G44" s="53">
        <f t="shared" ref="G44:G64" si="10">ROUND(-F44*($G$39-$G$66),0)</f>
        <v>10722</v>
      </c>
      <c r="H44" s="55">
        <v>42718</v>
      </c>
      <c r="I44" s="20">
        <v>10722</v>
      </c>
      <c r="J44" s="41"/>
      <c r="K44" s="20">
        <f t="shared" ref="K44:K64" si="11">ROUND(-F44*($K$40+$K$41+$K$42-$K$66),0)</f>
        <v>9625</v>
      </c>
      <c r="L44" s="48">
        <v>43005</v>
      </c>
      <c r="M44" s="20">
        <v>9625</v>
      </c>
      <c r="N44" s="13">
        <f t="shared" ref="N44:N64" si="12">IF(G44+K44&gt;E44,1,0)</f>
        <v>0</v>
      </c>
    </row>
    <row r="45" spans="1:14" x14ac:dyDescent="0.2">
      <c r="A45" s="62" t="s">
        <v>62</v>
      </c>
      <c r="B45" s="13" t="s">
        <v>4</v>
      </c>
      <c r="C45" s="14">
        <v>272478</v>
      </c>
      <c r="D45" s="14">
        <v>641571</v>
      </c>
      <c r="E45" s="15">
        <v>369093</v>
      </c>
      <c r="F45" s="16">
        <f t="shared" si="9"/>
        <v>1.3539452386811186E-2</v>
      </c>
      <c r="G45" s="53">
        <f t="shared" si="10"/>
        <v>1421</v>
      </c>
      <c r="H45" s="55">
        <v>42718</v>
      </c>
      <c r="I45" s="20">
        <v>1421</v>
      </c>
      <c r="J45" s="41"/>
      <c r="K45" s="20">
        <f t="shared" si="11"/>
        <v>1276</v>
      </c>
      <c r="L45" s="48">
        <v>43005</v>
      </c>
      <c r="M45" s="20">
        <v>1276</v>
      </c>
      <c r="N45" s="13">
        <f t="shared" si="12"/>
        <v>0</v>
      </c>
    </row>
    <row r="46" spans="1:14" x14ac:dyDescent="0.2">
      <c r="A46" s="62" t="s">
        <v>32</v>
      </c>
      <c r="B46" s="13" t="s">
        <v>4</v>
      </c>
      <c r="C46" s="14">
        <v>24201</v>
      </c>
      <c r="D46" s="14">
        <v>350618</v>
      </c>
      <c r="E46" s="15">
        <v>326417</v>
      </c>
      <c r="F46" s="16">
        <f t="shared" si="9"/>
        <v>1.1973967075359726E-2</v>
      </c>
      <c r="G46" s="53">
        <f t="shared" si="10"/>
        <v>1257</v>
      </c>
      <c r="H46" s="55">
        <v>42718</v>
      </c>
      <c r="I46" s="20">
        <v>1257</v>
      </c>
      <c r="J46" s="41"/>
      <c r="K46" s="20">
        <f t="shared" si="11"/>
        <v>1128</v>
      </c>
      <c r="L46" s="48">
        <v>43005</v>
      </c>
      <c r="M46" s="20">
        <v>1128</v>
      </c>
      <c r="N46" s="13">
        <f t="shared" si="12"/>
        <v>0</v>
      </c>
    </row>
    <row r="47" spans="1:14" x14ac:dyDescent="0.2">
      <c r="A47" s="62" t="s">
        <v>33</v>
      </c>
      <c r="B47" s="13" t="s">
        <v>4</v>
      </c>
      <c r="C47" s="14">
        <v>22447</v>
      </c>
      <c r="D47" s="14">
        <v>325243</v>
      </c>
      <c r="E47" s="15">
        <v>302796</v>
      </c>
      <c r="F47" s="16">
        <f t="shared" si="9"/>
        <v>1.1107477044855579E-2</v>
      </c>
      <c r="G47" s="53">
        <f t="shared" si="10"/>
        <v>1166</v>
      </c>
      <c r="H47" s="55">
        <v>42718</v>
      </c>
      <c r="I47" s="20">
        <v>1166</v>
      </c>
      <c r="J47" s="41"/>
      <c r="K47" s="20">
        <f t="shared" si="11"/>
        <v>1047</v>
      </c>
      <c r="L47" s="21"/>
      <c r="M47" s="20"/>
      <c r="N47" s="13">
        <f t="shared" si="12"/>
        <v>0</v>
      </c>
    </row>
    <row r="48" spans="1:14" x14ac:dyDescent="0.2">
      <c r="A48" s="62" t="s">
        <v>34</v>
      </c>
      <c r="B48" s="13" t="s">
        <v>4</v>
      </c>
      <c r="C48" s="14">
        <v>164392</v>
      </c>
      <c r="D48" s="14">
        <v>360959</v>
      </c>
      <c r="E48" s="15">
        <v>196567</v>
      </c>
      <c r="F48" s="16">
        <f t="shared" si="9"/>
        <v>7.2106746465479283E-3</v>
      </c>
      <c r="G48" s="53">
        <f t="shared" si="10"/>
        <v>757</v>
      </c>
      <c r="H48" s="55">
        <v>42718</v>
      </c>
      <c r="I48" s="20">
        <v>757</v>
      </c>
      <c r="J48" s="41"/>
      <c r="K48" s="20">
        <f t="shared" si="11"/>
        <v>680</v>
      </c>
      <c r="L48" s="48">
        <v>43005</v>
      </c>
      <c r="M48" s="20">
        <v>680</v>
      </c>
      <c r="N48" s="13">
        <f t="shared" si="12"/>
        <v>0</v>
      </c>
    </row>
    <row r="49" spans="1:14" x14ac:dyDescent="0.2">
      <c r="A49" s="62" t="s">
        <v>35</v>
      </c>
      <c r="B49" s="13" t="s">
        <v>4</v>
      </c>
      <c r="C49" s="14">
        <v>197274</v>
      </c>
      <c r="D49" s="14">
        <v>2281423</v>
      </c>
      <c r="E49" s="15">
        <v>2084149</v>
      </c>
      <c r="F49" s="16">
        <f t="shared" si="9"/>
        <v>7.6452916074052191E-2</v>
      </c>
      <c r="G49" s="53">
        <f t="shared" si="10"/>
        <v>8026</v>
      </c>
      <c r="H49" s="55">
        <v>42718</v>
      </c>
      <c r="I49" s="20">
        <v>8026</v>
      </c>
      <c r="J49" s="41"/>
      <c r="K49" s="20">
        <f t="shared" si="11"/>
        <v>7205</v>
      </c>
      <c r="L49" s="48">
        <v>43005</v>
      </c>
      <c r="M49" s="20">
        <v>7205</v>
      </c>
      <c r="N49" s="13">
        <f t="shared" si="12"/>
        <v>0</v>
      </c>
    </row>
    <row r="50" spans="1:14" x14ac:dyDescent="0.2">
      <c r="A50" s="62" t="s">
        <v>36</v>
      </c>
      <c r="B50" s="13" t="s">
        <v>4</v>
      </c>
      <c r="C50" s="14">
        <v>59243</v>
      </c>
      <c r="D50" s="14">
        <v>169319</v>
      </c>
      <c r="E50" s="15">
        <v>110076</v>
      </c>
      <c r="F50" s="16">
        <f t="shared" si="9"/>
        <v>4.0379220438497296E-3</v>
      </c>
      <c r="G50" s="53">
        <f t="shared" si="10"/>
        <v>424</v>
      </c>
      <c r="H50" s="55">
        <v>42718</v>
      </c>
      <c r="I50" s="20">
        <v>424</v>
      </c>
      <c r="J50" s="41"/>
      <c r="K50" s="20">
        <f t="shared" si="11"/>
        <v>381</v>
      </c>
      <c r="L50" s="48">
        <v>43005</v>
      </c>
      <c r="M50" s="20">
        <v>381</v>
      </c>
      <c r="N50" s="13">
        <f t="shared" si="12"/>
        <v>0</v>
      </c>
    </row>
    <row r="51" spans="1:14" x14ac:dyDescent="0.2">
      <c r="A51" s="62" t="s">
        <v>37</v>
      </c>
      <c r="B51" s="13" t="s">
        <v>4</v>
      </c>
      <c r="C51" s="14">
        <v>131757</v>
      </c>
      <c r="D51" s="14">
        <v>747169</v>
      </c>
      <c r="E51" s="15">
        <v>615412</v>
      </c>
      <c r="F51" s="16">
        <f t="shared" si="9"/>
        <v>2.2575181518674822E-2</v>
      </c>
      <c r="G51" s="53">
        <f t="shared" si="10"/>
        <v>2370</v>
      </c>
      <c r="H51" s="55">
        <v>42718</v>
      </c>
      <c r="I51" s="20">
        <v>2370</v>
      </c>
      <c r="J51" s="41"/>
      <c r="K51" s="20">
        <f t="shared" si="11"/>
        <v>2128</v>
      </c>
      <c r="L51" s="48">
        <v>43005</v>
      </c>
      <c r="M51" s="20">
        <v>2128</v>
      </c>
      <c r="N51" s="13">
        <f t="shared" si="12"/>
        <v>0</v>
      </c>
    </row>
    <row r="52" spans="1:14" x14ac:dyDescent="0.2">
      <c r="A52" s="62" t="s">
        <v>38</v>
      </c>
      <c r="B52" s="13" t="s">
        <v>4</v>
      </c>
      <c r="C52" s="14">
        <v>74032</v>
      </c>
      <c r="D52" s="14">
        <v>529967</v>
      </c>
      <c r="E52" s="15">
        <v>455935</v>
      </c>
      <c r="F52" s="16">
        <f t="shared" si="9"/>
        <v>1.6725080735697395E-2</v>
      </c>
      <c r="G52" s="53">
        <f t="shared" si="10"/>
        <v>1756</v>
      </c>
      <c r="H52" s="55">
        <v>42718</v>
      </c>
      <c r="I52" s="20">
        <v>1756</v>
      </c>
      <c r="J52" s="41"/>
      <c r="K52" s="20">
        <f t="shared" si="11"/>
        <v>1576</v>
      </c>
      <c r="L52" s="48">
        <v>43005</v>
      </c>
      <c r="M52" s="20">
        <v>1576</v>
      </c>
      <c r="N52" s="13">
        <f t="shared" si="12"/>
        <v>0</v>
      </c>
    </row>
    <row r="53" spans="1:14" x14ac:dyDescent="0.2">
      <c r="A53" s="62" t="s">
        <v>39</v>
      </c>
      <c r="B53" s="13" t="s">
        <v>4</v>
      </c>
      <c r="C53" s="14">
        <v>260487</v>
      </c>
      <c r="D53" s="14">
        <v>3610548</v>
      </c>
      <c r="E53" s="15">
        <v>3350061</v>
      </c>
      <c r="F53" s="16">
        <f t="shared" si="9"/>
        <v>0.12289041353375184</v>
      </c>
      <c r="G53" s="53">
        <f t="shared" si="10"/>
        <v>12901</v>
      </c>
      <c r="H53" s="55">
        <v>42718</v>
      </c>
      <c r="I53" s="20">
        <v>12901</v>
      </c>
      <c r="J53" s="41"/>
      <c r="K53" s="20">
        <f t="shared" si="11"/>
        <v>11581</v>
      </c>
      <c r="L53" s="48">
        <v>43005</v>
      </c>
      <c r="M53" s="20">
        <v>11581</v>
      </c>
      <c r="N53" s="13">
        <f t="shared" si="12"/>
        <v>0</v>
      </c>
    </row>
    <row r="54" spans="1:14" x14ac:dyDescent="0.2">
      <c r="A54" s="62" t="s">
        <v>63</v>
      </c>
      <c r="B54" s="13" t="s">
        <v>4</v>
      </c>
      <c r="C54" s="14">
        <v>169559</v>
      </c>
      <c r="D54" s="14">
        <v>1577845</v>
      </c>
      <c r="E54" s="15">
        <v>1408286</v>
      </c>
      <c r="F54" s="16">
        <f t="shared" si="9"/>
        <v>5.1660208251071621E-2</v>
      </c>
      <c r="G54" s="53">
        <f t="shared" si="10"/>
        <v>5423</v>
      </c>
      <c r="H54" s="55">
        <v>42718</v>
      </c>
      <c r="I54" s="20">
        <v>5423</v>
      </c>
      <c r="J54" s="41"/>
      <c r="K54" s="20">
        <f t="shared" si="11"/>
        <v>4868</v>
      </c>
      <c r="L54" s="48">
        <v>43005</v>
      </c>
      <c r="M54" s="20">
        <v>4868</v>
      </c>
      <c r="N54" s="13">
        <f t="shared" si="12"/>
        <v>0</v>
      </c>
    </row>
    <row r="55" spans="1:14" x14ac:dyDescent="0.2">
      <c r="A55" s="62" t="s">
        <v>40</v>
      </c>
      <c r="B55" s="13" t="s">
        <v>4</v>
      </c>
      <c r="C55" s="14">
        <v>285500</v>
      </c>
      <c r="D55" s="14">
        <v>2811138</v>
      </c>
      <c r="E55" s="15">
        <v>2525638</v>
      </c>
      <c r="F55" s="16">
        <f t="shared" si="9"/>
        <v>9.2648073648974733E-2</v>
      </c>
      <c r="G55" s="53">
        <f t="shared" si="10"/>
        <v>9727</v>
      </c>
      <c r="H55" s="55">
        <v>42718</v>
      </c>
      <c r="I55" s="20">
        <v>9727</v>
      </c>
      <c r="J55" s="41"/>
      <c r="K55" s="20">
        <f t="shared" si="11"/>
        <v>8731</v>
      </c>
      <c r="L55" s="48">
        <v>43005</v>
      </c>
      <c r="M55" s="20">
        <v>8731</v>
      </c>
      <c r="N55" s="13">
        <f t="shared" si="12"/>
        <v>0</v>
      </c>
    </row>
    <row r="56" spans="1:14" x14ac:dyDescent="0.2">
      <c r="A56" s="62" t="s">
        <v>41</v>
      </c>
      <c r="B56" s="13" t="s">
        <v>4</v>
      </c>
      <c r="C56" s="14">
        <v>405108</v>
      </c>
      <c r="D56" s="14">
        <v>3081352</v>
      </c>
      <c r="E56" s="15">
        <v>2676244</v>
      </c>
      <c r="F56" s="16">
        <f t="shared" si="9"/>
        <v>9.8172759205644958E-2</v>
      </c>
      <c r="G56" s="53">
        <f t="shared" si="10"/>
        <v>10307</v>
      </c>
      <c r="H56" s="55">
        <v>42718</v>
      </c>
      <c r="I56" s="20">
        <v>10307</v>
      </c>
      <c r="J56" s="41"/>
      <c r="K56" s="20">
        <f t="shared" si="11"/>
        <v>9252</v>
      </c>
      <c r="L56" s="48">
        <v>43005</v>
      </c>
      <c r="M56" s="20">
        <v>9252</v>
      </c>
      <c r="N56" s="13">
        <f t="shared" si="12"/>
        <v>0</v>
      </c>
    </row>
    <row r="57" spans="1:14" x14ac:dyDescent="0.2">
      <c r="A57" s="62" t="s">
        <v>64</v>
      </c>
      <c r="B57" s="13" t="s">
        <v>4</v>
      </c>
      <c r="C57" s="14">
        <v>76245</v>
      </c>
      <c r="D57" s="14">
        <v>1088270</v>
      </c>
      <c r="E57" s="15">
        <v>1012025</v>
      </c>
      <c r="F57" s="16">
        <f t="shared" si="9"/>
        <v>3.7124151099486011E-2</v>
      </c>
      <c r="G57" s="53">
        <f t="shared" si="10"/>
        <v>3897</v>
      </c>
      <c r="H57" s="55">
        <v>42718</v>
      </c>
      <c r="I57" s="20">
        <v>3897</v>
      </c>
      <c r="J57" s="41"/>
      <c r="K57" s="20">
        <f t="shared" si="11"/>
        <v>3499</v>
      </c>
      <c r="L57" s="48">
        <v>43005</v>
      </c>
      <c r="M57" s="20">
        <v>3499</v>
      </c>
      <c r="N57" s="13">
        <f t="shared" si="12"/>
        <v>0</v>
      </c>
    </row>
    <row r="58" spans="1:14" x14ac:dyDescent="0.2">
      <c r="A58" s="62" t="s">
        <v>65</v>
      </c>
      <c r="B58" s="13" t="s">
        <v>4</v>
      </c>
      <c r="C58" s="14">
        <v>19496</v>
      </c>
      <c r="D58" s="14">
        <v>529830</v>
      </c>
      <c r="E58" s="15">
        <v>510334</v>
      </c>
      <c r="F58" s="16">
        <f t="shared" si="9"/>
        <v>1.8720601296613321E-2</v>
      </c>
      <c r="G58" s="53">
        <f t="shared" si="10"/>
        <v>1965</v>
      </c>
      <c r="H58" s="55">
        <v>42718</v>
      </c>
      <c r="I58" s="20">
        <v>1965</v>
      </c>
      <c r="J58" s="41"/>
      <c r="K58" s="20">
        <f t="shared" si="11"/>
        <v>1764</v>
      </c>
      <c r="L58" s="48">
        <v>43005</v>
      </c>
      <c r="M58" s="20">
        <v>1764</v>
      </c>
      <c r="N58" s="13">
        <f t="shared" si="12"/>
        <v>0</v>
      </c>
    </row>
    <row r="59" spans="1:14" x14ac:dyDescent="0.2">
      <c r="A59" s="62" t="s">
        <v>66</v>
      </c>
      <c r="B59" s="13" t="s">
        <v>4</v>
      </c>
      <c r="C59" s="14">
        <v>174517</v>
      </c>
      <c r="D59" s="14">
        <v>1455615</v>
      </c>
      <c r="E59" s="15">
        <v>1281098</v>
      </c>
      <c r="F59" s="16">
        <f t="shared" si="9"/>
        <v>4.6994566068278287E-2</v>
      </c>
      <c r="G59" s="53">
        <f t="shared" si="10"/>
        <v>4934</v>
      </c>
      <c r="H59" s="55">
        <v>42718</v>
      </c>
      <c r="I59" s="20">
        <v>4934</v>
      </c>
      <c r="J59" s="41"/>
      <c r="K59" s="20">
        <f t="shared" si="11"/>
        <v>4429</v>
      </c>
      <c r="L59" s="48">
        <v>43005</v>
      </c>
      <c r="M59" s="20">
        <v>4429</v>
      </c>
      <c r="N59" s="13">
        <f t="shared" si="12"/>
        <v>0</v>
      </c>
    </row>
    <row r="60" spans="1:14" x14ac:dyDescent="0.2">
      <c r="A60" s="62" t="s">
        <v>42</v>
      </c>
      <c r="B60" s="13" t="s">
        <v>4</v>
      </c>
      <c r="C60" s="14">
        <v>42497</v>
      </c>
      <c r="D60" s="14">
        <v>151945</v>
      </c>
      <c r="E60" s="15">
        <v>109448</v>
      </c>
      <c r="F60" s="16">
        <f t="shared" si="9"/>
        <v>4.0148850962540899E-3</v>
      </c>
      <c r="G60" s="53">
        <f t="shared" si="10"/>
        <v>421</v>
      </c>
      <c r="H60" s="55">
        <v>42718</v>
      </c>
      <c r="I60" s="20">
        <v>421</v>
      </c>
      <c r="J60" s="41"/>
      <c r="K60" s="20">
        <f t="shared" si="11"/>
        <v>378</v>
      </c>
      <c r="L60" s="48">
        <v>43005</v>
      </c>
      <c r="M60" s="20">
        <v>378</v>
      </c>
      <c r="N60" s="13">
        <f t="shared" si="12"/>
        <v>0</v>
      </c>
    </row>
    <row r="61" spans="1:14" x14ac:dyDescent="0.2">
      <c r="A61" s="62" t="s">
        <v>43</v>
      </c>
      <c r="B61" s="13" t="s">
        <v>4</v>
      </c>
      <c r="C61" s="14">
        <v>40146</v>
      </c>
      <c r="D61" s="14">
        <v>401550</v>
      </c>
      <c r="E61" s="15">
        <v>361404</v>
      </c>
      <c r="F61" s="16">
        <f t="shared" si="9"/>
        <v>1.3257396510914891E-2</v>
      </c>
      <c r="G61" s="53">
        <f t="shared" si="10"/>
        <v>1392</v>
      </c>
      <c r="H61" s="55">
        <v>42718</v>
      </c>
      <c r="I61" s="20">
        <v>1392</v>
      </c>
      <c r="J61" s="41"/>
      <c r="K61" s="20">
        <f t="shared" si="11"/>
        <v>1249</v>
      </c>
      <c r="L61" s="48">
        <v>43005</v>
      </c>
      <c r="M61" s="20">
        <v>1249</v>
      </c>
      <c r="N61" s="13">
        <f t="shared" si="12"/>
        <v>0</v>
      </c>
    </row>
    <row r="62" spans="1:14" x14ac:dyDescent="0.2">
      <c r="A62" s="62" t="s">
        <v>44</v>
      </c>
      <c r="B62" s="13" t="s">
        <v>4</v>
      </c>
      <c r="C62" s="14">
        <v>218123</v>
      </c>
      <c r="D62" s="14">
        <v>2870516</v>
      </c>
      <c r="E62" s="15">
        <v>2652393</v>
      </c>
      <c r="F62" s="16">
        <f t="shared" si="9"/>
        <v>9.7297832076499099E-2</v>
      </c>
      <c r="G62" s="53">
        <f t="shared" si="10"/>
        <v>10215</v>
      </c>
      <c r="H62" s="55">
        <v>42718</v>
      </c>
      <c r="I62" s="20">
        <v>10215</v>
      </c>
      <c r="J62" s="41"/>
      <c r="K62" s="20">
        <f t="shared" si="11"/>
        <v>9169</v>
      </c>
      <c r="L62" s="48">
        <v>43005</v>
      </c>
      <c r="M62" s="20">
        <v>9169</v>
      </c>
      <c r="N62" s="13">
        <f t="shared" si="12"/>
        <v>0</v>
      </c>
    </row>
    <row r="63" spans="1:14" x14ac:dyDescent="0.2">
      <c r="A63" s="62" t="s">
        <v>45</v>
      </c>
      <c r="B63" s="13" t="s">
        <v>4</v>
      </c>
      <c r="C63" s="14">
        <v>337386</v>
      </c>
      <c r="D63" s="14">
        <v>2466495</v>
      </c>
      <c r="E63" s="15">
        <v>2129109</v>
      </c>
      <c r="F63" s="16">
        <f t="shared" si="9"/>
        <v>7.8102185443319649E-2</v>
      </c>
      <c r="G63" s="53">
        <f t="shared" si="10"/>
        <v>8199</v>
      </c>
      <c r="H63" s="55">
        <v>42718</v>
      </c>
      <c r="I63" s="20">
        <v>8199</v>
      </c>
      <c r="J63" s="41"/>
      <c r="K63" s="20">
        <f t="shared" si="11"/>
        <v>7360</v>
      </c>
      <c r="L63" s="48">
        <v>43005</v>
      </c>
      <c r="M63" s="20">
        <v>7360</v>
      </c>
      <c r="N63" s="13">
        <f t="shared" si="12"/>
        <v>0</v>
      </c>
    </row>
    <row r="64" spans="1:14" ht="13.5" thickBot="1" x14ac:dyDescent="0.25">
      <c r="A64" s="62" t="s">
        <v>67</v>
      </c>
      <c r="B64" s="13" t="s">
        <v>4</v>
      </c>
      <c r="C64" s="14">
        <v>153111</v>
      </c>
      <c r="D64" s="14">
        <v>2152960</v>
      </c>
      <c r="E64" s="15">
        <v>1999849</v>
      </c>
      <c r="F64" s="16">
        <f t="shared" si="9"/>
        <v>7.336053600667572E-2</v>
      </c>
      <c r="G64" s="53">
        <f t="shared" si="10"/>
        <v>7702</v>
      </c>
      <c r="H64" s="55">
        <v>42718</v>
      </c>
      <c r="I64" s="20">
        <v>7702</v>
      </c>
      <c r="J64" s="41"/>
      <c r="K64" s="20">
        <f t="shared" si="11"/>
        <v>6914</v>
      </c>
      <c r="L64" s="48">
        <v>43005</v>
      </c>
      <c r="M64" s="20">
        <v>6914</v>
      </c>
      <c r="N64" s="13">
        <f t="shared" si="12"/>
        <v>0</v>
      </c>
    </row>
    <row r="65" spans="1:14" ht="13.5" thickBot="1" x14ac:dyDescent="0.25">
      <c r="A65" s="63" t="s">
        <v>14</v>
      </c>
      <c r="B65" s="26"/>
      <c r="C65" s="31"/>
      <c r="D65" s="31"/>
      <c r="E65" s="27">
        <f>SUM(E44:E64)</f>
        <v>27260556</v>
      </c>
      <c r="F65" s="32">
        <f>SUM(F44:F64)</f>
        <v>1.0000000000000002</v>
      </c>
      <c r="G65" s="29">
        <f>SUM(G44:G64)</f>
        <v>104982</v>
      </c>
      <c r="H65" s="29"/>
      <c r="I65" s="29">
        <f>SUM(I44:I64)</f>
        <v>104982</v>
      </c>
      <c r="J65" s="46"/>
      <c r="K65" s="29">
        <f>SUM(K44:K64)</f>
        <v>94240</v>
      </c>
      <c r="L65" s="37"/>
      <c r="M65" s="29">
        <f>SUM(M44:M64)</f>
        <v>93193</v>
      </c>
      <c r="N65" s="30"/>
    </row>
    <row r="66" spans="1:14" x14ac:dyDescent="0.2">
      <c r="A66" s="64"/>
      <c r="C66" s="6"/>
      <c r="D66" s="6"/>
      <c r="F66" s="5" t="s">
        <v>68</v>
      </c>
      <c r="G66" s="5">
        <v>1.5</v>
      </c>
      <c r="J66" s="43"/>
      <c r="K66" s="5">
        <v>0.75</v>
      </c>
    </row>
    <row r="67" spans="1:14" x14ac:dyDescent="0.2">
      <c r="A67" s="64"/>
      <c r="C67" s="6"/>
      <c r="D67" s="6"/>
      <c r="J67" s="43"/>
    </row>
    <row r="68" spans="1:14" x14ac:dyDescent="0.2">
      <c r="A68" s="64"/>
      <c r="C68" s="6"/>
      <c r="D68" s="6"/>
      <c r="J68" s="43"/>
    </row>
    <row r="69" spans="1:14" s="2" customFormat="1" x14ac:dyDescent="0.2">
      <c r="A69" s="60" t="s">
        <v>5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x14ac:dyDescent="0.2">
      <c r="A70" s="62" t="s">
        <v>47</v>
      </c>
      <c r="B70" s="13" t="s">
        <v>5</v>
      </c>
      <c r="C70" s="14">
        <v>967675</v>
      </c>
      <c r="D70" s="14">
        <v>2633719</v>
      </c>
      <c r="E70" s="15">
        <v>1666044</v>
      </c>
      <c r="F70" s="16">
        <f>E70/$E$72</f>
        <v>0.30668632156224024</v>
      </c>
      <c r="G70" s="21">
        <f>ROUND(-F70*0,0)</f>
        <v>0</v>
      </c>
      <c r="H70" s="47"/>
      <c r="I70" s="20"/>
      <c r="J70" s="41"/>
      <c r="K70" s="21"/>
      <c r="L70" s="48"/>
      <c r="M70" s="20"/>
      <c r="N70" s="13">
        <f>IF(G70+K70&gt;E70,1,0)</f>
        <v>0</v>
      </c>
    </row>
    <row r="71" spans="1:14" ht="13.5" thickBot="1" x14ac:dyDescent="0.25">
      <c r="A71" s="62" t="s">
        <v>48</v>
      </c>
      <c r="B71" s="22" t="s">
        <v>5</v>
      </c>
      <c r="C71" s="23">
        <v>2305573</v>
      </c>
      <c r="D71" s="23">
        <v>6071933</v>
      </c>
      <c r="E71" s="24">
        <v>3766360</v>
      </c>
      <c r="F71" s="25">
        <f>E71/$E$72</f>
        <v>0.69331367843775982</v>
      </c>
      <c r="G71" s="21">
        <f>ROUND(-F71*0,0)</f>
        <v>0</v>
      </c>
      <c r="H71" s="47"/>
      <c r="I71" s="20"/>
      <c r="J71" s="41"/>
      <c r="K71" s="21"/>
      <c r="L71" s="48"/>
      <c r="M71" s="20"/>
      <c r="N71" s="13">
        <f>IF(G71+K71&gt;E71,1,0)</f>
        <v>0</v>
      </c>
    </row>
    <row r="72" spans="1:14" ht="13.5" thickBot="1" x14ac:dyDescent="0.25">
      <c r="A72" s="63" t="s">
        <v>14</v>
      </c>
      <c r="B72" s="26"/>
      <c r="C72" s="26"/>
      <c r="D72" s="26"/>
      <c r="E72" s="34">
        <f>SUM(E70:E71)</f>
        <v>5432404</v>
      </c>
      <c r="F72" s="32">
        <f>SUM(F70:F71)</f>
        <v>1</v>
      </c>
      <c r="G72" s="29">
        <f>SUM(G70:G71)</f>
        <v>0</v>
      </c>
      <c r="H72" s="29"/>
      <c r="I72" s="29">
        <f>SUM(I70:I71)</f>
        <v>0</v>
      </c>
      <c r="J72" s="46"/>
      <c r="K72" s="29">
        <f>SUM(K70:K71)</f>
        <v>0</v>
      </c>
      <c r="L72" s="37"/>
      <c r="M72" s="29">
        <f>SUM(M70:M71)</f>
        <v>0</v>
      </c>
      <c r="N72" s="30"/>
    </row>
    <row r="74" spans="1:14" x14ac:dyDescent="0.2">
      <c r="G74" s="35"/>
      <c r="H74" s="35"/>
      <c r="I74" s="35"/>
      <c r="J74" s="57"/>
      <c r="K74" s="35"/>
      <c r="L74" s="35"/>
      <c r="M74" s="35"/>
    </row>
    <row r="75" spans="1:14" x14ac:dyDescent="0.2">
      <c r="G75" s="36"/>
      <c r="H75" s="36"/>
      <c r="I75" s="36"/>
      <c r="J75" s="58"/>
      <c r="K75" s="36"/>
      <c r="L75" s="36"/>
      <c r="M75" s="36"/>
    </row>
  </sheetData>
  <sortState ref="A2:H63">
    <sortCondition ref="B2:B63"/>
    <sortCondition ref="A2:A63"/>
  </sortState>
  <conditionalFormatting sqref="N44:N64 N3:N11 N23:N33 N18:N21 N39:N42">
    <cfRule type="cellIs" dxfId="10" priority="94" operator="equal">
      <formula>1</formula>
    </cfRule>
  </conditionalFormatting>
  <conditionalFormatting sqref="N12">
    <cfRule type="cellIs" dxfId="9" priority="91" operator="equal">
      <formula>1</formula>
    </cfRule>
  </conditionalFormatting>
  <conditionalFormatting sqref="N70">
    <cfRule type="cellIs" dxfId="8" priority="48" operator="equal">
      <formula>1</formula>
    </cfRule>
  </conditionalFormatting>
  <conditionalFormatting sqref="N71">
    <cfRule type="cellIs" dxfId="7" priority="47" operator="equal">
      <formula>1</formula>
    </cfRule>
  </conditionalFormatting>
  <conditionalFormatting sqref="M45:M64">
    <cfRule type="cellIs" dxfId="6" priority="32" operator="equal">
      <formula>K45</formula>
    </cfRule>
  </conditionalFormatting>
  <conditionalFormatting sqref="I44:I64 I23:I33">
    <cfRule type="cellIs" dxfId="5" priority="30" operator="equal">
      <formula>G23</formula>
    </cfRule>
  </conditionalFormatting>
  <conditionalFormatting sqref="M44">
    <cfRule type="cellIs" dxfId="4" priority="25" operator="equal">
      <formula>K44</formula>
    </cfRule>
  </conditionalFormatting>
  <conditionalFormatting sqref="I5">
    <cfRule type="cellIs" dxfId="3" priority="12" operator="equal">
      <formula>G5</formula>
    </cfRule>
  </conditionalFormatting>
  <conditionalFormatting sqref="I6:I12">
    <cfRule type="cellIs" dxfId="2" priority="11" operator="equal">
      <formula>G6</formula>
    </cfRule>
  </conditionalFormatting>
  <conditionalFormatting sqref="M23">
    <cfRule type="cellIs" dxfId="1" priority="2" operator="equal">
      <formula>K23</formula>
    </cfRule>
  </conditionalFormatting>
  <conditionalFormatting sqref="M24:M33">
    <cfRule type="cellIs" dxfId="0" priority="1" operator="equal">
      <formula>K24</formula>
    </cfRule>
  </conditionalFormatting>
  <pageMargins left="0.25" right="0.25" top="0.25" bottom="0.25" header="0.3" footer="0.3"/>
  <pageSetup paperSize="5" scale="91" fitToHeight="0" orientation="landscape" r:id="rId1"/>
  <headerFooter>
    <oddFooter>&amp;CPage &amp;P</oddFooter>
  </headerFooter>
  <rowBreaks count="1" manualBreakCount="1">
    <brk id="3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886A62-2347-4892-AF43-29E916404462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6D940E6-9662-4060-BE49-8F2677BE68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F6F5E0-5659-485A-B7DC-D4C88904F1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FFY2012 Audit Reallocation</vt:lpstr>
      <vt:lpstr>'FFY2012 Audit Reallocation'!Print_Titles</vt:lpstr>
    </vt:vector>
  </TitlesOfParts>
  <Company>State of Oklahoma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Witcosky</dc:creator>
  <cp:lastModifiedBy>Nelson Solomon</cp:lastModifiedBy>
  <cp:lastPrinted>2016-11-03T18:57:57Z</cp:lastPrinted>
  <dcterms:created xsi:type="dcterms:W3CDTF">2015-08-06T15:36:23Z</dcterms:created>
  <dcterms:modified xsi:type="dcterms:W3CDTF">2017-10-09T13:27:01Z</dcterms:modified>
</cp:coreProperties>
</file>