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2995" windowHeight="9795"/>
  </bookViews>
  <sheets>
    <sheet name="FFY2011 Audit Reallocation" sheetId="1" r:id="rId1"/>
  </sheets>
  <definedNames>
    <definedName name="_xlnm.Print_Titles" localSheetId="0">'FFY2011 Audit Reallocation'!$1:$1</definedName>
  </definedNames>
  <calcPr calcId="145621" concurrentCalc="0"/>
</workbook>
</file>

<file path=xl/calcChain.xml><?xml version="1.0" encoding="utf-8"?>
<calcChain xmlns="http://schemas.openxmlformats.org/spreadsheetml/2006/main">
  <c r="I72" i="1" l="1"/>
  <c r="I36" i="1"/>
  <c r="M82" i="1"/>
  <c r="I82" i="1"/>
  <c r="K42" i="1"/>
  <c r="M42" i="1"/>
  <c r="K77" i="1"/>
  <c r="M77" i="1"/>
  <c r="G78" i="1"/>
  <c r="I78" i="1"/>
  <c r="G41" i="1"/>
  <c r="I41" i="1"/>
  <c r="G18" i="1"/>
  <c r="I18" i="1"/>
  <c r="E78" i="1"/>
  <c r="E77" i="1"/>
  <c r="E81" i="1"/>
  <c r="E80" i="1"/>
  <c r="E44" i="1"/>
  <c r="E45" i="1"/>
  <c r="E46" i="1"/>
  <c r="E47" i="1"/>
  <c r="E48" i="1"/>
  <c r="E49" i="1"/>
  <c r="E50" i="1"/>
  <c r="E51" i="1"/>
  <c r="E52" i="1"/>
  <c r="E53" i="1"/>
  <c r="E54" i="1"/>
  <c r="E42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41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18" i="1"/>
  <c r="E20" i="1"/>
  <c r="E4" i="1"/>
  <c r="E5" i="1"/>
  <c r="E6" i="1"/>
  <c r="E7" i="1"/>
  <c r="E8" i="1"/>
  <c r="E9" i="1"/>
  <c r="E10" i="1"/>
  <c r="E11" i="1"/>
  <c r="E12" i="1"/>
  <c r="E3" i="1"/>
  <c r="E36" i="1"/>
  <c r="F27" i="1"/>
  <c r="G27" i="1"/>
  <c r="N27" i="1"/>
  <c r="E13" i="1"/>
  <c r="F10" i="1"/>
  <c r="E82" i="1"/>
  <c r="F81" i="1"/>
  <c r="E72" i="1"/>
  <c r="F62" i="1"/>
  <c r="G10" i="1"/>
  <c r="N10" i="1"/>
  <c r="F23" i="1"/>
  <c r="G23" i="1"/>
  <c r="N23" i="1"/>
  <c r="F49" i="1"/>
  <c r="K49" i="1"/>
  <c r="F31" i="1"/>
  <c r="G31" i="1"/>
  <c r="N31" i="1"/>
  <c r="F20" i="1"/>
  <c r="F26" i="1"/>
  <c r="G26" i="1"/>
  <c r="N26" i="1"/>
  <c r="G62" i="1"/>
  <c r="K62" i="1"/>
  <c r="M62" i="1"/>
  <c r="G81" i="1"/>
  <c r="K81" i="1"/>
  <c r="F25" i="1"/>
  <c r="G25" i="1"/>
  <c r="N25" i="1"/>
  <c r="F22" i="1"/>
  <c r="G22" i="1"/>
  <c r="N22" i="1"/>
  <c r="F29" i="1"/>
  <c r="G29" i="1"/>
  <c r="N29" i="1"/>
  <c r="F24" i="1"/>
  <c r="G24" i="1"/>
  <c r="N24" i="1"/>
  <c r="F34" i="1"/>
  <c r="G34" i="1"/>
  <c r="N34" i="1"/>
  <c r="F33" i="1"/>
  <c r="G33" i="1"/>
  <c r="N33" i="1"/>
  <c r="F35" i="1"/>
  <c r="G35" i="1"/>
  <c r="N35" i="1"/>
  <c r="F21" i="1"/>
  <c r="G21" i="1"/>
  <c r="N21" i="1"/>
  <c r="F28" i="1"/>
  <c r="G28" i="1"/>
  <c r="N28" i="1"/>
  <c r="F12" i="1"/>
  <c r="F9" i="1"/>
  <c r="F3" i="1"/>
  <c r="G3" i="1"/>
  <c r="F6" i="1"/>
  <c r="F4" i="1"/>
  <c r="F7" i="1"/>
  <c r="F11" i="1"/>
  <c r="F8" i="1"/>
  <c r="F5" i="1"/>
  <c r="F80" i="1"/>
  <c r="F32" i="1"/>
  <c r="G32" i="1"/>
  <c r="N32" i="1"/>
  <c r="F30" i="1"/>
  <c r="G30" i="1"/>
  <c r="N30" i="1"/>
  <c r="F44" i="1"/>
  <c r="F58" i="1"/>
  <c r="F48" i="1"/>
  <c r="F63" i="1"/>
  <c r="F56" i="1"/>
  <c r="F51" i="1"/>
  <c r="F54" i="1"/>
  <c r="F69" i="1"/>
  <c r="F67" i="1"/>
  <c r="F60" i="1"/>
  <c r="F70" i="1"/>
  <c r="F57" i="1"/>
  <c r="F66" i="1"/>
  <c r="F52" i="1"/>
  <c r="F45" i="1"/>
  <c r="F55" i="1"/>
  <c r="F71" i="1"/>
  <c r="F64" i="1"/>
  <c r="F46" i="1"/>
  <c r="F61" i="1"/>
  <c r="F47" i="1"/>
  <c r="F59" i="1"/>
  <c r="F53" i="1"/>
  <c r="F68" i="1"/>
  <c r="F50" i="1"/>
  <c r="F65" i="1"/>
  <c r="G11" i="1"/>
  <c r="N11" i="1"/>
  <c r="G7" i="1"/>
  <c r="N7" i="1"/>
  <c r="G9" i="1"/>
  <c r="N9" i="1"/>
  <c r="G5" i="1"/>
  <c r="N5" i="1"/>
  <c r="G4" i="1"/>
  <c r="N4" i="1"/>
  <c r="G12" i="1"/>
  <c r="N12" i="1"/>
  <c r="G8" i="1"/>
  <c r="N8" i="1"/>
  <c r="G6" i="1"/>
  <c r="N6" i="1"/>
  <c r="G20" i="1"/>
  <c r="N20" i="1"/>
  <c r="N81" i="1"/>
  <c r="G50" i="1"/>
  <c r="K50" i="1"/>
  <c r="G52" i="1"/>
  <c r="K52" i="1"/>
  <c r="M52" i="1"/>
  <c r="G58" i="1"/>
  <c r="K58" i="1"/>
  <c r="M58" i="1"/>
  <c r="G68" i="1"/>
  <c r="K68" i="1"/>
  <c r="M68" i="1"/>
  <c r="G71" i="1"/>
  <c r="K71" i="1"/>
  <c r="M71" i="1"/>
  <c r="G67" i="1"/>
  <c r="K67" i="1"/>
  <c r="M67" i="1"/>
  <c r="G53" i="1"/>
  <c r="K53" i="1"/>
  <c r="M53" i="1"/>
  <c r="G46" i="1"/>
  <c r="K46" i="1"/>
  <c r="M46" i="1"/>
  <c r="G55" i="1"/>
  <c r="K55" i="1"/>
  <c r="M55" i="1"/>
  <c r="G57" i="1"/>
  <c r="K57" i="1"/>
  <c r="M57" i="1"/>
  <c r="G69" i="1"/>
  <c r="K69" i="1"/>
  <c r="M69" i="1"/>
  <c r="G63" i="1"/>
  <c r="K63" i="1"/>
  <c r="M63" i="1"/>
  <c r="N62" i="1"/>
  <c r="G65" i="1"/>
  <c r="K65" i="1"/>
  <c r="M65" i="1"/>
  <c r="G59" i="1"/>
  <c r="K59" i="1"/>
  <c r="M59" i="1"/>
  <c r="G64" i="1"/>
  <c r="K64" i="1"/>
  <c r="M64" i="1"/>
  <c r="G45" i="1"/>
  <c r="K45" i="1"/>
  <c r="G70" i="1"/>
  <c r="K70" i="1"/>
  <c r="M70" i="1"/>
  <c r="G54" i="1"/>
  <c r="K54" i="1"/>
  <c r="M54" i="1"/>
  <c r="G48" i="1"/>
  <c r="K48" i="1"/>
  <c r="M48" i="1"/>
  <c r="G49" i="1"/>
  <c r="G47" i="1"/>
  <c r="K47" i="1"/>
  <c r="M47" i="1"/>
  <c r="G60" i="1"/>
  <c r="K60" i="1"/>
  <c r="M60" i="1"/>
  <c r="G51" i="1"/>
  <c r="K51" i="1"/>
  <c r="M51" i="1"/>
  <c r="G80" i="1"/>
  <c r="K80" i="1"/>
  <c r="K82" i="1"/>
  <c r="G61" i="1"/>
  <c r="K61" i="1"/>
  <c r="M61" i="1"/>
  <c r="G66" i="1"/>
  <c r="K66" i="1"/>
  <c r="M66" i="1"/>
  <c r="G56" i="1"/>
  <c r="K56" i="1"/>
  <c r="M56" i="1"/>
  <c r="G44" i="1"/>
  <c r="K44" i="1"/>
  <c r="M44" i="1"/>
  <c r="F13" i="1"/>
  <c r="F36" i="1"/>
  <c r="F82" i="1"/>
  <c r="F72" i="1"/>
  <c r="M45" i="1"/>
  <c r="G36" i="1"/>
  <c r="N48" i="1"/>
  <c r="N70" i="1"/>
  <c r="N64" i="1"/>
  <c r="N65" i="1"/>
  <c r="N56" i="1"/>
  <c r="N61" i="1"/>
  <c r="N51" i="1"/>
  <c r="N47" i="1"/>
  <c r="M50" i="1"/>
  <c r="M72" i="1"/>
  <c r="N63" i="1"/>
  <c r="N57" i="1"/>
  <c r="N46" i="1"/>
  <c r="N67" i="1"/>
  <c r="N68" i="1"/>
  <c r="N52" i="1"/>
  <c r="K72" i="1"/>
  <c r="N69" i="1"/>
  <c r="N53" i="1"/>
  <c r="N71" i="1"/>
  <c r="N58" i="1"/>
  <c r="G72" i="1"/>
  <c r="N44" i="1"/>
  <c r="N66" i="1"/>
  <c r="N80" i="1"/>
  <c r="N60" i="1"/>
  <c r="N49" i="1"/>
  <c r="N54" i="1"/>
  <c r="N45" i="1"/>
  <c r="N59" i="1"/>
  <c r="N55" i="1"/>
  <c r="N50" i="1"/>
  <c r="G13" i="1"/>
  <c r="N3" i="1"/>
  <c r="G82" i="1"/>
</calcChain>
</file>

<file path=xl/sharedStrings.xml><?xml version="1.0" encoding="utf-8"?>
<sst xmlns="http://schemas.openxmlformats.org/spreadsheetml/2006/main" count="143" uniqueCount="79">
  <si>
    <t>Deaconess Hospital, LLC</t>
  </si>
  <si>
    <t>Hillcrest Medical Center</t>
  </si>
  <si>
    <t>INTEGRIS Baptist Medical Center</t>
  </si>
  <si>
    <t>Integris Southwest Medical Center</t>
  </si>
  <si>
    <t>McAlester Regional Health Center</t>
  </si>
  <si>
    <t>MERCY HEALTH CENTER</t>
  </si>
  <si>
    <t>NORMAN REGIONAL HOSPITAL</t>
  </si>
  <si>
    <t>Saint Francis Hospital</t>
  </si>
  <si>
    <t>ST. ANTHONY HOSPITAL</t>
  </si>
  <si>
    <t>St. John Medical Center</t>
  </si>
  <si>
    <t>Comanche County Memorial Hospital</t>
  </si>
  <si>
    <t>Duncan Regional Hospital, Inc</t>
  </si>
  <si>
    <t>INTEGRIS Baptist Regional Health Center</t>
  </si>
  <si>
    <t>INTEGRIS Bass Baptist Health Center</t>
  </si>
  <si>
    <t>Jackson County Memorial Hospital</t>
  </si>
  <si>
    <t>Jane Phillips Memorial Medical Center, Inc.</t>
  </si>
  <si>
    <t>Mercy Memorial Health Center</t>
  </si>
  <si>
    <t>Midwest Regional Medical Center</t>
  </si>
  <si>
    <t>Muskogee Regional Med. Ctrc.</t>
  </si>
  <si>
    <t>PONCA CITY MEDICAL CENTER</t>
  </si>
  <si>
    <t>SouthCrest Hospital</t>
  </si>
  <si>
    <t>Southwestern Medical Center</t>
  </si>
  <si>
    <t>St. Mary's Regional Medical Center</t>
  </si>
  <si>
    <t>Stillwater Medical Center</t>
  </si>
  <si>
    <t>Tahlequah Hospital Authority</t>
  </si>
  <si>
    <t>Unity Health Center</t>
  </si>
  <si>
    <t>Adair County Health Center</t>
  </si>
  <si>
    <t>Bailey Medical Center</t>
  </si>
  <si>
    <t>Bristow Medical Center</t>
  </si>
  <si>
    <t>Claremore Regional Hospital</t>
  </si>
  <si>
    <t>CRAIG GENERAL HOSPITAL</t>
  </si>
  <si>
    <t>Cushing Regional Hospital</t>
  </si>
  <si>
    <t>George Nigh Rehabilitation Center</t>
  </si>
  <si>
    <t>Grady Memorial Hospital</t>
  </si>
  <si>
    <t>GREAT PLAINS REG MED CTR</t>
  </si>
  <si>
    <t>Henryetta Medical Center</t>
  </si>
  <si>
    <t>Holdenville General Hosptial</t>
  </si>
  <si>
    <t>INTEGRIS Blackwell Regional Hospital</t>
  </si>
  <si>
    <t>INTEGRIS Canadian Valley Health Center</t>
  </si>
  <si>
    <t>Integris Clinton Regional Hospital</t>
  </si>
  <si>
    <t>Integris Grove General Hospital</t>
  </si>
  <si>
    <t>J.D. McCarty Center</t>
  </si>
  <si>
    <t>Kingfisher Regional Hospital</t>
  </si>
  <si>
    <t>Lakeside Women's Center of Oklahoma City, LLC</t>
  </si>
  <si>
    <t>Mayes County Medical Center</t>
  </si>
  <si>
    <t>Muskogee Community Hospital</t>
  </si>
  <si>
    <t>Pauls Valley General Hospital</t>
  </si>
  <si>
    <t>Pawhuska Hospital, Inc.</t>
  </si>
  <si>
    <t>Prague Community Hospital</t>
  </si>
  <si>
    <t xml:space="preserve">Saint Francis Hospital South </t>
  </si>
  <si>
    <t>Valir Rehabilitation Hospital</t>
  </si>
  <si>
    <t>Woodward Regional Hospital</t>
  </si>
  <si>
    <t>CARL ALBERT CMHC</t>
  </si>
  <si>
    <t>Griffin Memorial Hospital</t>
  </si>
  <si>
    <t>Jim Taliaferro CMHC</t>
  </si>
  <si>
    <t>Parkside, Inc.</t>
  </si>
  <si>
    <t>Beds &gt; 300</t>
  </si>
  <si>
    <t>Beds &gt; 100 &lt; 300</t>
  </si>
  <si>
    <t>Beds &lt; 100</t>
  </si>
  <si>
    <t>IMD</t>
  </si>
  <si>
    <t>PROVIDER NAME</t>
  </si>
  <si>
    <t>BEDS</t>
  </si>
  <si>
    <t>Total Uncompensated Care Costs for State Plan Rate Year</t>
  </si>
  <si>
    <t>DSH Payment for Medicaid State Plan Rate Year (In-State &amp; Out-of-State)</t>
  </si>
  <si>
    <t>Haskell County Hospital (CAH Acquisition Company 16 LLC)</t>
  </si>
  <si>
    <t>Mary Hurley Hospital (Coal County General Hospital)</t>
  </si>
  <si>
    <t>Owasso Medical Facility, Inc (St John Owasso)</t>
  </si>
  <si>
    <t>DSH Payment Under or (Over) Total Uncompensated Care Costs (UCC)</t>
  </si>
  <si>
    <t>Group = Beds &gt; 300</t>
  </si>
  <si>
    <t>Group = Beds &gt; 100  &lt; 300</t>
  </si>
  <si>
    <t>Group = Beds &lt; 100</t>
  </si>
  <si>
    <t>DSH Reallocation Amount</t>
  </si>
  <si>
    <t>Exceeds UPL</t>
  </si>
  <si>
    <t>DSH Payment Under (Over) Total Uncompensated Care Costs (UCC) Divided by Sum Total</t>
  </si>
  <si>
    <t>Valley View Regional Hospital (Mercy Hospital Ada)</t>
  </si>
  <si>
    <t>Amount</t>
  </si>
  <si>
    <t>Remit / Recovery Date</t>
  </si>
  <si>
    <t>DSH RECOUPMENT / REALLOCATION</t>
  </si>
  <si>
    <t>Weatherford Regional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</si>
</sst>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61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6" fillId="26" borderId="0" applyNumberFormat="0" applyBorder="0" applyAlignment="0" applyProtection="0"/>
  </cellStyleXfs>
  <cellXfs count="67">
    <xf numFmtId="0" fontId="0" fillId="0" borderId="0" xfId="0"/>
    <xf numFmtId="0" fontId="20" fillId="25" borderId="10" xfId="0" applyFont="1" applyFill="1" applyBorder="1"/>
    <xf numFmtId="0" fontId="21" fillId="25" borderId="10" xfId="0" applyFont="1" applyFill="1" applyBorder="1"/>
    <xf numFmtId="0" fontId="21" fillId="0" borderId="0" xfId="0" applyFont="1" applyFill="1"/>
    <xf numFmtId="0" fontId="22" fillId="0" borderId="0" xfId="3" applyFont="1"/>
    <xf numFmtId="0" fontId="22" fillId="0" borderId="0" xfId="3" applyFont="1" applyFill="1"/>
    <xf numFmtId="0" fontId="23" fillId="24" borderId="0" xfId="0" applyFont="1" applyFill="1" applyAlignment="1">
      <alignment wrapText="1"/>
    </xf>
    <xf numFmtId="0" fontId="23" fillId="0" borderId="0" xfId="0" applyFont="1" applyAlignment="1">
      <alignment wrapText="1"/>
    </xf>
    <xf numFmtId="0" fontId="24" fillId="0" borderId="0" xfId="0" applyFont="1"/>
    <xf numFmtId="164" fontId="24" fillId="0" borderId="0" xfId="1" applyNumberFormat="1" applyFont="1"/>
    <xf numFmtId="164" fontId="23" fillId="0" borderId="0" xfId="1" applyNumberFormat="1" applyFont="1"/>
    <xf numFmtId="164" fontId="24" fillId="0" borderId="0" xfId="1" applyNumberFormat="1" applyFont="1" applyBorder="1"/>
    <xf numFmtId="164" fontId="24" fillId="0" borderId="0" xfId="0" applyNumberFormat="1" applyFont="1" applyBorder="1"/>
    <xf numFmtId="0" fontId="24" fillId="0" borderId="0" xfId="0" applyFont="1" applyFill="1"/>
    <xf numFmtId="164" fontId="24" fillId="0" borderId="0" xfId="1" applyNumberFormat="1" applyFont="1" applyFill="1"/>
    <xf numFmtId="164" fontId="24" fillId="0" borderId="0" xfId="0" applyNumberFormat="1" applyFont="1" applyFill="1"/>
    <xf numFmtId="164" fontId="24" fillId="0" borderId="0" xfId="1" applyNumberFormat="1" applyFont="1" applyFill="1" applyBorder="1"/>
    <xf numFmtId="164" fontId="24" fillId="0" borderId="0" xfId="0" applyNumberFormat="1" applyFont="1" applyFill="1" applyBorder="1"/>
    <xf numFmtId="0" fontId="22" fillId="0" borderId="10" xfId="3" applyFont="1" applyBorder="1"/>
    <xf numFmtId="0" fontId="24" fillId="0" borderId="10" xfId="0" applyFont="1" applyBorder="1"/>
    <xf numFmtId="164" fontId="24" fillId="0" borderId="10" xfId="1" applyNumberFormat="1" applyFont="1" applyBorder="1"/>
    <xf numFmtId="164" fontId="24" fillId="0" borderId="10" xfId="0" applyNumberFormat="1" applyFont="1" applyBorder="1"/>
    <xf numFmtId="10" fontId="24" fillId="0" borderId="10" xfId="2" applyNumberFormat="1" applyFont="1" applyBorder="1"/>
    <xf numFmtId="0" fontId="22" fillId="0" borderId="10" xfId="3" applyFont="1" applyFill="1" applyBorder="1"/>
    <xf numFmtId="0" fontId="22" fillId="24" borderId="10" xfId="3" applyFont="1" applyFill="1" applyBorder="1"/>
    <xf numFmtId="0" fontId="24" fillId="24" borderId="10" xfId="0" applyFont="1" applyFill="1" applyBorder="1"/>
    <xf numFmtId="164" fontId="24" fillId="24" borderId="10" xfId="1" applyNumberFormat="1" applyFont="1" applyFill="1" applyBorder="1"/>
    <xf numFmtId="164" fontId="24" fillId="24" borderId="10" xfId="0" applyNumberFormat="1" applyFont="1" applyFill="1" applyBorder="1"/>
    <xf numFmtId="44" fontId="24" fillId="0" borderId="10" xfId="1" applyFont="1" applyBorder="1"/>
    <xf numFmtId="44" fontId="24" fillId="0" borderId="10" xfId="0" applyNumberFormat="1" applyFont="1" applyBorder="1"/>
    <xf numFmtId="0" fontId="22" fillId="0" borderId="11" xfId="3" applyFont="1" applyBorder="1"/>
    <xf numFmtId="0" fontId="24" fillId="0" borderId="11" xfId="0" applyFont="1" applyBorder="1"/>
    <xf numFmtId="164" fontId="24" fillId="0" borderId="11" xfId="1" applyNumberFormat="1" applyFont="1" applyBorder="1"/>
    <xf numFmtId="164" fontId="24" fillId="0" borderId="11" xfId="0" applyNumberFormat="1" applyFont="1" applyBorder="1"/>
    <xf numFmtId="10" fontId="24" fillId="0" borderId="11" xfId="2" applyNumberFormat="1" applyFont="1" applyBorder="1"/>
    <xf numFmtId="44" fontId="24" fillId="0" borderId="11" xfId="0" applyNumberFormat="1" applyFont="1" applyBorder="1"/>
    <xf numFmtId="0" fontId="25" fillId="24" borderId="12" xfId="3" applyFont="1" applyFill="1" applyBorder="1"/>
    <xf numFmtId="0" fontId="24" fillId="24" borderId="13" xfId="0" applyFont="1" applyFill="1" applyBorder="1"/>
    <xf numFmtId="164" fontId="23" fillId="24" borderId="13" xfId="1" applyNumberFormat="1" applyFont="1" applyFill="1" applyBorder="1"/>
    <xf numFmtId="10" fontId="23" fillId="24" borderId="13" xfId="0" applyNumberFormat="1" applyFont="1" applyFill="1" applyBorder="1"/>
    <xf numFmtId="44" fontId="23" fillId="24" borderId="13" xfId="0" applyNumberFormat="1" applyFont="1" applyFill="1" applyBorder="1"/>
    <xf numFmtId="0" fontId="24" fillId="24" borderId="14" xfId="0" applyFont="1" applyFill="1" applyBorder="1"/>
    <xf numFmtId="164" fontId="24" fillId="24" borderId="13" xfId="1" applyNumberFormat="1" applyFont="1" applyFill="1" applyBorder="1"/>
    <xf numFmtId="10" fontId="23" fillId="24" borderId="13" xfId="2" applyNumberFormat="1" applyFont="1" applyFill="1" applyBorder="1"/>
    <xf numFmtId="44" fontId="23" fillId="24" borderId="13" xfId="1" applyFont="1" applyFill="1" applyBorder="1"/>
    <xf numFmtId="164" fontId="23" fillId="24" borderId="13" xfId="0" applyNumberFormat="1" applyFont="1" applyFill="1" applyBorder="1"/>
    <xf numFmtId="44" fontId="24" fillId="0" borderId="0" xfId="1" applyFont="1"/>
    <xf numFmtId="44" fontId="24" fillId="0" borderId="0" xfId="0" applyNumberFormat="1" applyFont="1"/>
    <xf numFmtId="44" fontId="23" fillId="24" borderId="15" xfId="0" applyNumberFormat="1" applyFont="1" applyFill="1" applyBorder="1"/>
    <xf numFmtId="44" fontId="23" fillId="24" borderId="15" xfId="1" applyFont="1" applyFill="1" applyBorder="1"/>
    <xf numFmtId="44" fontId="24" fillId="24" borderId="10" xfId="0" applyNumberFormat="1" applyFont="1" applyFill="1" applyBorder="1"/>
    <xf numFmtId="0" fontId="23" fillId="25" borderId="0" xfId="0" applyFont="1" applyFill="1" applyAlignment="1">
      <alignment wrapText="1"/>
    </xf>
    <xf numFmtId="44" fontId="24" fillId="25" borderId="10" xfId="0" applyNumberFormat="1" applyFont="1" applyFill="1" applyBorder="1"/>
    <xf numFmtId="44" fontId="24" fillId="25" borderId="11" xfId="0" applyNumberFormat="1" applyFont="1" applyFill="1" applyBorder="1"/>
    <xf numFmtId="44" fontId="23" fillId="25" borderId="15" xfId="0" applyNumberFormat="1" applyFont="1" applyFill="1" applyBorder="1"/>
    <xf numFmtId="0" fontId="24" fillId="25" borderId="0" xfId="0" applyFont="1" applyFill="1"/>
    <xf numFmtId="44" fontId="24" fillId="25" borderId="10" xfId="1" applyFont="1" applyFill="1" applyBorder="1"/>
    <xf numFmtId="44" fontId="23" fillId="25" borderId="15" xfId="1" applyFont="1" applyFill="1" applyBorder="1"/>
    <xf numFmtId="164" fontId="24" fillId="25" borderId="10" xfId="0" applyNumberFormat="1" applyFont="1" applyFill="1" applyBorder="1"/>
    <xf numFmtId="44" fontId="23" fillId="25" borderId="13" xfId="0" applyNumberFormat="1" applyFont="1" applyFill="1" applyBorder="1"/>
    <xf numFmtId="14" fontId="24" fillId="0" borderId="10" xfId="1" applyNumberFormat="1" applyFont="1" applyBorder="1"/>
    <xf numFmtId="14" fontId="24" fillId="0" borderId="10" xfId="0" applyNumberFormat="1" applyFont="1" applyBorder="1"/>
    <xf numFmtId="14" fontId="24" fillId="24" borderId="10" xfId="0" applyNumberFormat="1" applyFont="1" applyFill="1" applyBorder="1"/>
    <xf numFmtId="44" fontId="27" fillId="26" borderId="10" xfId="47" applyNumberFormat="1" applyFont="1" applyBorder="1"/>
    <xf numFmtId="44" fontId="24" fillId="0" borderId="0" xfId="1" applyFont="1" applyFill="1"/>
    <xf numFmtId="44" fontId="24" fillId="0" borderId="0" xfId="0" applyNumberFormat="1" applyFont="1" applyFill="1"/>
    <xf numFmtId="44" fontId="24" fillId="27" borderId="10" xfId="0" applyNumberFormat="1" applyFont="1" applyFill="1" applyBorder="1"/>
  </cellXfs>
  <cellStyles count="48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 2" xfId="31"/>
    <cellStyle name="Currency" xfId="1" builtinId="4"/>
    <cellStyle name="Explanatory Text 2" xfId="32"/>
    <cellStyle name="Good" xfId="47" builtinId="26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3"/>
    <cellStyle name="Note 2" xfId="41"/>
    <cellStyle name="Output 2" xfId="42"/>
    <cellStyle name="Percent" xfId="2" builtinId="5"/>
    <cellStyle name="Percent 2" xfId="43"/>
    <cellStyle name="Title 2" xfId="44"/>
    <cellStyle name="Total 2" xfId="45"/>
    <cellStyle name="Warning Text 2" xfId="46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tabSelected="1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B2" sqref="B2"/>
    </sheetView>
  </sheetViews>
  <sheetFormatPr defaultRowHeight="12.75" x14ac:dyDescent="0.2"/>
  <cols>
    <col min="1" max="1" width="48.28515625" style="8" bestFit="1" customWidth="1"/>
    <col min="2" max="2" width="14.28515625" style="8" customWidth="1"/>
    <col min="3" max="3" width="16.42578125" style="8" bestFit="1" customWidth="1"/>
    <col min="4" max="4" width="16.5703125" style="8" bestFit="1" customWidth="1"/>
    <col min="5" max="5" width="17" style="8" bestFit="1" customWidth="1"/>
    <col min="6" max="6" width="22.7109375" style="8" bestFit="1" customWidth="1"/>
    <col min="7" max="7" width="13.140625" style="8" bestFit="1" customWidth="1"/>
    <col min="8" max="8" width="9.42578125" style="8" bestFit="1" customWidth="1"/>
    <col min="9" max="9" width="12.5703125" style="8" bestFit="1" customWidth="1"/>
    <col min="10" max="10" width="2.7109375" style="13" customWidth="1"/>
    <col min="11" max="11" width="13.140625" style="8" customWidth="1"/>
    <col min="12" max="12" width="9.42578125" style="8" bestFit="1" customWidth="1"/>
    <col min="13" max="13" width="12.5703125" style="8" bestFit="1" customWidth="1"/>
    <col min="14" max="14" width="7.140625" style="8" bestFit="1" customWidth="1"/>
    <col min="15" max="16384" width="9.140625" style="8"/>
  </cols>
  <sheetData>
    <row r="1" spans="1:14" s="7" customFormat="1" ht="51" x14ac:dyDescent="0.2">
      <c r="A1" s="6" t="s">
        <v>60</v>
      </c>
      <c r="B1" s="6" t="s">
        <v>61</v>
      </c>
      <c r="C1" s="6" t="s">
        <v>63</v>
      </c>
      <c r="D1" s="6" t="s">
        <v>62</v>
      </c>
      <c r="E1" s="6" t="s">
        <v>67</v>
      </c>
      <c r="F1" s="6" t="s">
        <v>73</v>
      </c>
      <c r="G1" s="6" t="s">
        <v>77</v>
      </c>
      <c r="H1" s="6" t="s">
        <v>76</v>
      </c>
      <c r="I1" s="6" t="s">
        <v>75</v>
      </c>
      <c r="J1" s="51"/>
      <c r="K1" s="6" t="s">
        <v>77</v>
      </c>
      <c r="L1" s="6" t="s">
        <v>76</v>
      </c>
      <c r="M1" s="6" t="s">
        <v>75</v>
      </c>
      <c r="N1" s="6" t="s">
        <v>72</v>
      </c>
    </row>
    <row r="2" spans="1:14" s="3" customFormat="1" x14ac:dyDescent="0.2">
      <c r="A2" s="1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">
      <c r="A3" s="18" t="s">
        <v>0</v>
      </c>
      <c r="B3" s="19" t="s">
        <v>56</v>
      </c>
      <c r="C3" s="20">
        <v>1130789</v>
      </c>
      <c r="D3" s="20">
        <v>7232212</v>
      </c>
      <c r="E3" s="21">
        <f>D3-C3</f>
        <v>6101423</v>
      </c>
      <c r="F3" s="22">
        <f t="shared" ref="F3:F12" si="0">E3/$E$13</f>
        <v>3.9880284300765047E-2</v>
      </c>
      <c r="G3" s="29">
        <f>F3*0</f>
        <v>0</v>
      </c>
      <c r="H3" s="29"/>
      <c r="I3" s="29"/>
      <c r="J3" s="52"/>
      <c r="K3" s="29"/>
      <c r="L3" s="29"/>
      <c r="M3" s="29"/>
      <c r="N3" s="19">
        <f t="shared" ref="N3:N12" si="1">IF(G3&gt;E3,1,0)</f>
        <v>0</v>
      </c>
    </row>
    <row r="4" spans="1:14" x14ac:dyDescent="0.2">
      <c r="A4" s="18" t="s">
        <v>1</v>
      </c>
      <c r="B4" s="19" t="s">
        <v>56</v>
      </c>
      <c r="C4" s="20">
        <v>3733393</v>
      </c>
      <c r="D4" s="20">
        <v>33041097</v>
      </c>
      <c r="E4" s="21">
        <f t="shared" ref="E4:E12" si="2">D4-C4</f>
        <v>29307704</v>
      </c>
      <c r="F4" s="22">
        <f t="shared" si="0"/>
        <v>0.19156179922661795</v>
      </c>
      <c r="G4" s="29">
        <f t="shared" ref="G4:G12" si="3">F4*0</f>
        <v>0</v>
      </c>
      <c r="H4" s="29"/>
      <c r="I4" s="29"/>
      <c r="J4" s="52"/>
      <c r="K4" s="29"/>
      <c r="L4" s="29"/>
      <c r="M4" s="29"/>
      <c r="N4" s="19">
        <f t="shared" si="1"/>
        <v>0</v>
      </c>
    </row>
    <row r="5" spans="1:14" x14ac:dyDescent="0.2">
      <c r="A5" s="18" t="s">
        <v>2</v>
      </c>
      <c r="B5" s="19" t="s">
        <v>56</v>
      </c>
      <c r="C5" s="20">
        <v>3800300</v>
      </c>
      <c r="D5" s="20">
        <v>28085696</v>
      </c>
      <c r="E5" s="21">
        <f t="shared" si="2"/>
        <v>24285396</v>
      </c>
      <c r="F5" s="22">
        <f t="shared" si="0"/>
        <v>0.15873485526846154</v>
      </c>
      <c r="G5" s="29">
        <f t="shared" si="3"/>
        <v>0</v>
      </c>
      <c r="H5" s="29"/>
      <c r="I5" s="29"/>
      <c r="J5" s="52"/>
      <c r="K5" s="29"/>
      <c r="L5" s="29"/>
      <c r="M5" s="29"/>
      <c r="N5" s="19">
        <f t="shared" si="1"/>
        <v>0</v>
      </c>
    </row>
    <row r="6" spans="1:14" x14ac:dyDescent="0.2">
      <c r="A6" s="18" t="s">
        <v>3</v>
      </c>
      <c r="B6" s="19" t="s">
        <v>56</v>
      </c>
      <c r="C6" s="20">
        <v>2300116</v>
      </c>
      <c r="D6" s="20">
        <v>19708435</v>
      </c>
      <c r="E6" s="21">
        <f t="shared" si="2"/>
        <v>17408319</v>
      </c>
      <c r="F6" s="22">
        <f t="shared" si="0"/>
        <v>0.11378472053460478</v>
      </c>
      <c r="G6" s="29">
        <f t="shared" si="3"/>
        <v>0</v>
      </c>
      <c r="H6" s="29"/>
      <c r="I6" s="29"/>
      <c r="J6" s="52"/>
      <c r="K6" s="29"/>
      <c r="L6" s="29"/>
      <c r="M6" s="29"/>
      <c r="N6" s="19">
        <f t="shared" si="1"/>
        <v>0</v>
      </c>
    </row>
    <row r="7" spans="1:14" x14ac:dyDescent="0.2">
      <c r="A7" s="18" t="s">
        <v>4</v>
      </c>
      <c r="B7" s="19" t="s">
        <v>56</v>
      </c>
      <c r="C7" s="20">
        <v>709702</v>
      </c>
      <c r="D7" s="20">
        <v>3729836</v>
      </c>
      <c r="E7" s="21">
        <f t="shared" si="2"/>
        <v>3020134</v>
      </c>
      <c r="F7" s="22">
        <f t="shared" si="0"/>
        <v>1.9740280676558034E-2</v>
      </c>
      <c r="G7" s="29">
        <f t="shared" si="3"/>
        <v>0</v>
      </c>
      <c r="H7" s="29"/>
      <c r="I7" s="29"/>
      <c r="J7" s="52"/>
      <c r="K7" s="29"/>
      <c r="L7" s="29"/>
      <c r="M7" s="29"/>
      <c r="N7" s="19">
        <f t="shared" si="1"/>
        <v>0</v>
      </c>
    </row>
    <row r="8" spans="1:14" x14ac:dyDescent="0.2">
      <c r="A8" s="18" t="s">
        <v>5</v>
      </c>
      <c r="B8" s="19" t="s">
        <v>56</v>
      </c>
      <c r="C8" s="20">
        <v>1691539</v>
      </c>
      <c r="D8" s="20">
        <v>16393188</v>
      </c>
      <c r="E8" s="21">
        <f t="shared" si="2"/>
        <v>14701649</v>
      </c>
      <c r="F8" s="22">
        <f t="shared" si="0"/>
        <v>9.6093311643867044E-2</v>
      </c>
      <c r="G8" s="29">
        <f t="shared" si="3"/>
        <v>0</v>
      </c>
      <c r="H8" s="29"/>
      <c r="I8" s="29"/>
      <c r="J8" s="52"/>
      <c r="K8" s="29"/>
      <c r="L8" s="29"/>
      <c r="M8" s="29"/>
      <c r="N8" s="19">
        <f t="shared" si="1"/>
        <v>0</v>
      </c>
    </row>
    <row r="9" spans="1:14" x14ac:dyDescent="0.2">
      <c r="A9" s="18" t="s">
        <v>6</v>
      </c>
      <c r="B9" s="19" t="s">
        <v>56</v>
      </c>
      <c r="C9" s="20">
        <v>3197899</v>
      </c>
      <c r="D9" s="20">
        <v>19194414</v>
      </c>
      <c r="E9" s="21">
        <f t="shared" si="2"/>
        <v>15996515</v>
      </c>
      <c r="F9" s="22">
        <f t="shared" si="0"/>
        <v>0.1045568494466705</v>
      </c>
      <c r="G9" s="29">
        <f t="shared" si="3"/>
        <v>0</v>
      </c>
      <c r="H9" s="29"/>
      <c r="I9" s="29"/>
      <c r="J9" s="52"/>
      <c r="K9" s="29"/>
      <c r="L9" s="29"/>
      <c r="M9" s="29"/>
      <c r="N9" s="19">
        <f t="shared" si="1"/>
        <v>0</v>
      </c>
    </row>
    <row r="10" spans="1:14" x14ac:dyDescent="0.2">
      <c r="A10" s="18" t="s">
        <v>7</v>
      </c>
      <c r="B10" s="19" t="s">
        <v>56</v>
      </c>
      <c r="C10" s="20">
        <v>4317303</v>
      </c>
      <c r="D10" s="20">
        <v>14867932</v>
      </c>
      <c r="E10" s="21">
        <f t="shared" si="2"/>
        <v>10550629</v>
      </c>
      <c r="F10" s="22">
        <f t="shared" si="0"/>
        <v>6.8961303628988918E-2</v>
      </c>
      <c r="G10" s="29">
        <f t="shared" si="3"/>
        <v>0</v>
      </c>
      <c r="H10" s="29"/>
      <c r="I10" s="29"/>
      <c r="J10" s="52"/>
      <c r="K10" s="29"/>
      <c r="L10" s="29"/>
      <c r="M10" s="29"/>
      <c r="N10" s="19">
        <f t="shared" si="1"/>
        <v>0</v>
      </c>
    </row>
    <row r="11" spans="1:14" x14ac:dyDescent="0.2">
      <c r="A11" s="18" t="s">
        <v>8</v>
      </c>
      <c r="B11" s="19" t="s">
        <v>56</v>
      </c>
      <c r="C11" s="20">
        <v>2025416</v>
      </c>
      <c r="D11" s="20">
        <v>17419219</v>
      </c>
      <c r="E11" s="21">
        <f t="shared" si="2"/>
        <v>15393803</v>
      </c>
      <c r="F11" s="22">
        <f t="shared" si="0"/>
        <v>0.10061738714230598</v>
      </c>
      <c r="G11" s="29">
        <f t="shared" si="3"/>
        <v>0</v>
      </c>
      <c r="H11" s="29"/>
      <c r="I11" s="29"/>
      <c r="J11" s="52"/>
      <c r="K11" s="29"/>
      <c r="L11" s="29"/>
      <c r="M11" s="29"/>
      <c r="N11" s="19">
        <f t="shared" si="1"/>
        <v>0</v>
      </c>
    </row>
    <row r="12" spans="1:14" ht="13.5" thickBot="1" x14ac:dyDescent="0.25">
      <c r="A12" s="30" t="s">
        <v>9</v>
      </c>
      <c r="B12" s="31" t="s">
        <v>56</v>
      </c>
      <c r="C12" s="32">
        <v>3228668</v>
      </c>
      <c r="D12" s="32">
        <v>19456564</v>
      </c>
      <c r="E12" s="33">
        <f t="shared" si="2"/>
        <v>16227896</v>
      </c>
      <c r="F12" s="34">
        <f t="shared" si="0"/>
        <v>0.10606920813116022</v>
      </c>
      <c r="G12" s="29">
        <f t="shared" si="3"/>
        <v>0</v>
      </c>
      <c r="H12" s="35"/>
      <c r="I12" s="35"/>
      <c r="J12" s="53"/>
      <c r="K12" s="35"/>
      <c r="L12" s="35"/>
      <c r="M12" s="35"/>
      <c r="N12" s="31">
        <f t="shared" si="1"/>
        <v>0</v>
      </c>
    </row>
    <row r="13" spans="1:14" ht="13.5" thickBot="1" x14ac:dyDescent="0.25">
      <c r="A13" s="36" t="s">
        <v>71</v>
      </c>
      <c r="B13" s="37"/>
      <c r="C13" s="38"/>
      <c r="D13" s="38"/>
      <c r="E13" s="38">
        <f>SUM(E3:E12)</f>
        <v>152993468</v>
      </c>
      <c r="F13" s="39">
        <f>SUM(F3:F12)</f>
        <v>1</v>
      </c>
      <c r="G13" s="40">
        <f>SUM(G3:G12)</f>
        <v>0</v>
      </c>
      <c r="H13" s="48"/>
      <c r="I13" s="48"/>
      <c r="J13" s="54"/>
      <c r="K13" s="48"/>
      <c r="L13" s="48"/>
      <c r="M13" s="48"/>
      <c r="N13" s="41"/>
    </row>
    <row r="14" spans="1:14" x14ac:dyDescent="0.2">
      <c r="A14" s="4"/>
      <c r="C14" s="10"/>
      <c r="D14" s="10"/>
      <c r="E14" s="10"/>
      <c r="J14" s="55"/>
    </row>
    <row r="15" spans="1:14" x14ac:dyDescent="0.2">
      <c r="A15" s="4"/>
      <c r="C15" s="9"/>
      <c r="D15" s="9"/>
      <c r="J15" s="55"/>
    </row>
    <row r="16" spans="1:14" x14ac:dyDescent="0.2">
      <c r="A16" s="4"/>
      <c r="C16" s="9"/>
      <c r="D16" s="9"/>
      <c r="J16" s="55"/>
    </row>
    <row r="17" spans="1:14" s="3" customFormat="1" x14ac:dyDescent="0.2">
      <c r="A17" s="1" t="s">
        <v>69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">
      <c r="A18" s="24" t="s">
        <v>74</v>
      </c>
      <c r="B18" s="25" t="s">
        <v>57</v>
      </c>
      <c r="C18" s="26">
        <v>644876</v>
      </c>
      <c r="D18" s="26">
        <v>-649956</v>
      </c>
      <c r="E18" s="27">
        <f>D18-C18</f>
        <v>-1294832</v>
      </c>
      <c r="F18" s="25"/>
      <c r="G18" s="50">
        <f>-C18</f>
        <v>-644876</v>
      </c>
      <c r="H18" s="62">
        <v>42382</v>
      </c>
      <c r="I18" s="66">
        <f>G18</f>
        <v>-644876</v>
      </c>
      <c r="J18" s="52"/>
      <c r="K18" s="25"/>
      <c r="L18" s="25"/>
      <c r="M18" s="25"/>
      <c r="N18" s="25"/>
    </row>
    <row r="19" spans="1:14" x14ac:dyDescent="0.2">
      <c r="A19" s="5"/>
      <c r="C19" s="11"/>
      <c r="D19" s="11"/>
      <c r="E19" s="12"/>
      <c r="J19" s="55"/>
    </row>
    <row r="20" spans="1:14" x14ac:dyDescent="0.2">
      <c r="A20" s="18" t="s">
        <v>10</v>
      </c>
      <c r="B20" s="19" t="s">
        <v>57</v>
      </c>
      <c r="C20" s="20">
        <v>991382</v>
      </c>
      <c r="D20" s="20">
        <v>7257529</v>
      </c>
      <c r="E20" s="21">
        <f t="shared" ref="E20:E35" si="4">D20-C20</f>
        <v>6266147</v>
      </c>
      <c r="F20" s="22">
        <f t="shared" ref="F20:F35" si="5">E20/$E$36</f>
        <v>8.4738953618290078E-2</v>
      </c>
      <c r="G20" s="28">
        <f>ROUND(-F20*$G$18,0)</f>
        <v>54646</v>
      </c>
      <c r="H20" s="60">
        <v>42459</v>
      </c>
      <c r="I20" s="28">
        <v>54646</v>
      </c>
      <c r="J20" s="56"/>
      <c r="K20" s="28"/>
      <c r="L20" s="28"/>
      <c r="M20" s="28"/>
      <c r="N20" s="19">
        <f t="shared" ref="N20:N35" si="6">IF(G20+K20&gt;E20,1,0)</f>
        <v>0</v>
      </c>
    </row>
    <row r="21" spans="1:14" x14ac:dyDescent="0.2">
      <c r="A21" s="18" t="s">
        <v>11</v>
      </c>
      <c r="B21" s="19" t="s">
        <v>57</v>
      </c>
      <c r="C21" s="20">
        <v>443560</v>
      </c>
      <c r="D21" s="20">
        <v>2008079</v>
      </c>
      <c r="E21" s="21">
        <f t="shared" si="4"/>
        <v>1564519</v>
      </c>
      <c r="F21" s="22">
        <f t="shared" si="5"/>
        <v>2.115745177633617E-2</v>
      </c>
      <c r="G21" s="28">
        <f t="shared" ref="G21:G35" si="7">ROUND(-F21*$G$18,0)</f>
        <v>13644</v>
      </c>
      <c r="H21" s="60">
        <v>42459</v>
      </c>
      <c r="I21" s="28">
        <v>13644</v>
      </c>
      <c r="J21" s="56"/>
      <c r="K21" s="28"/>
      <c r="L21" s="28"/>
      <c r="M21" s="28"/>
      <c r="N21" s="19">
        <f t="shared" si="6"/>
        <v>0</v>
      </c>
    </row>
    <row r="22" spans="1:14" x14ac:dyDescent="0.2">
      <c r="A22" s="18" t="s">
        <v>12</v>
      </c>
      <c r="B22" s="19" t="s">
        <v>57</v>
      </c>
      <c r="C22" s="20">
        <v>447189</v>
      </c>
      <c r="D22" s="20">
        <v>3628908</v>
      </c>
      <c r="E22" s="21">
        <f t="shared" si="4"/>
        <v>3181719</v>
      </c>
      <c r="F22" s="22">
        <f t="shared" si="5"/>
        <v>4.3027324250042694E-2</v>
      </c>
      <c r="G22" s="28">
        <f t="shared" si="7"/>
        <v>27747</v>
      </c>
      <c r="H22" s="60">
        <v>42459</v>
      </c>
      <c r="I22" s="28">
        <v>27747</v>
      </c>
      <c r="J22" s="56"/>
      <c r="K22" s="28"/>
      <c r="L22" s="28"/>
      <c r="M22" s="28"/>
      <c r="N22" s="19">
        <f t="shared" si="6"/>
        <v>0</v>
      </c>
    </row>
    <row r="23" spans="1:14" x14ac:dyDescent="0.2">
      <c r="A23" s="18" t="s">
        <v>13</v>
      </c>
      <c r="B23" s="19" t="s">
        <v>57</v>
      </c>
      <c r="C23" s="20">
        <v>689677</v>
      </c>
      <c r="D23" s="20">
        <v>4206097</v>
      </c>
      <c r="E23" s="21">
        <f t="shared" si="4"/>
        <v>3516420</v>
      </c>
      <c r="F23" s="22">
        <f t="shared" si="5"/>
        <v>4.7553584568384301E-2</v>
      </c>
      <c r="G23" s="28">
        <f t="shared" si="7"/>
        <v>30666</v>
      </c>
      <c r="H23" s="60">
        <v>42459</v>
      </c>
      <c r="I23" s="28">
        <v>30666</v>
      </c>
      <c r="J23" s="56"/>
      <c r="K23" s="28"/>
      <c r="L23" s="28"/>
      <c r="M23" s="28"/>
      <c r="N23" s="19">
        <f t="shared" si="6"/>
        <v>0</v>
      </c>
    </row>
    <row r="24" spans="1:14" x14ac:dyDescent="0.2">
      <c r="A24" s="18" t="s">
        <v>14</v>
      </c>
      <c r="B24" s="19" t="s">
        <v>57</v>
      </c>
      <c r="C24" s="20">
        <v>422255</v>
      </c>
      <c r="D24" s="20">
        <v>5080831</v>
      </c>
      <c r="E24" s="21">
        <f t="shared" si="4"/>
        <v>4658576</v>
      </c>
      <c r="F24" s="22">
        <f t="shared" si="5"/>
        <v>6.2999296950945985E-2</v>
      </c>
      <c r="G24" s="28">
        <f t="shared" si="7"/>
        <v>40627</v>
      </c>
      <c r="H24" s="60">
        <v>42459</v>
      </c>
      <c r="I24" s="28">
        <v>40627</v>
      </c>
      <c r="J24" s="56"/>
      <c r="K24" s="28"/>
      <c r="L24" s="28"/>
      <c r="M24" s="28"/>
      <c r="N24" s="19">
        <f t="shared" si="6"/>
        <v>0</v>
      </c>
    </row>
    <row r="25" spans="1:14" x14ac:dyDescent="0.2">
      <c r="A25" s="18" t="s">
        <v>15</v>
      </c>
      <c r="B25" s="19" t="s">
        <v>57</v>
      </c>
      <c r="C25" s="20">
        <v>511139</v>
      </c>
      <c r="D25" s="20">
        <v>7627698</v>
      </c>
      <c r="E25" s="21">
        <f t="shared" si="4"/>
        <v>7116559</v>
      </c>
      <c r="F25" s="22">
        <f t="shared" si="5"/>
        <v>9.6239325860504835E-2</v>
      </c>
      <c r="G25" s="28">
        <f t="shared" si="7"/>
        <v>62062</v>
      </c>
      <c r="H25" s="60">
        <v>42459</v>
      </c>
      <c r="I25" s="28">
        <v>62062</v>
      </c>
      <c r="J25" s="56"/>
      <c r="K25" s="28"/>
      <c r="L25" s="28"/>
      <c r="M25" s="28"/>
      <c r="N25" s="19">
        <f t="shared" si="6"/>
        <v>0</v>
      </c>
    </row>
    <row r="26" spans="1:14" x14ac:dyDescent="0.2">
      <c r="A26" s="18" t="s">
        <v>16</v>
      </c>
      <c r="B26" s="19" t="s">
        <v>57</v>
      </c>
      <c r="C26" s="20">
        <v>1004949</v>
      </c>
      <c r="D26" s="20">
        <v>13148530</v>
      </c>
      <c r="E26" s="21">
        <f t="shared" si="4"/>
        <v>12143581</v>
      </c>
      <c r="F26" s="22">
        <f t="shared" si="5"/>
        <v>0.16422122671538802</v>
      </c>
      <c r="G26" s="28">
        <f t="shared" si="7"/>
        <v>105902</v>
      </c>
      <c r="H26" s="60">
        <v>42459</v>
      </c>
      <c r="I26" s="28">
        <v>105902</v>
      </c>
      <c r="J26" s="56"/>
      <c r="K26" s="28"/>
      <c r="L26" s="28"/>
      <c r="M26" s="28"/>
      <c r="N26" s="19">
        <f t="shared" si="6"/>
        <v>0</v>
      </c>
    </row>
    <row r="27" spans="1:14" x14ac:dyDescent="0.2">
      <c r="A27" s="18" t="s">
        <v>17</v>
      </c>
      <c r="B27" s="19" t="s">
        <v>57</v>
      </c>
      <c r="C27" s="20">
        <v>1100674</v>
      </c>
      <c r="D27" s="20">
        <v>7640696</v>
      </c>
      <c r="E27" s="21">
        <f t="shared" si="4"/>
        <v>6540022</v>
      </c>
      <c r="F27" s="22">
        <f t="shared" si="5"/>
        <v>8.8442646002495101E-2</v>
      </c>
      <c r="G27" s="28">
        <f t="shared" si="7"/>
        <v>57035</v>
      </c>
      <c r="H27" s="60">
        <v>42459</v>
      </c>
      <c r="I27" s="28">
        <v>57035</v>
      </c>
      <c r="J27" s="56"/>
      <c r="K27" s="28"/>
      <c r="L27" s="28"/>
      <c r="M27" s="28"/>
      <c r="N27" s="19">
        <f t="shared" si="6"/>
        <v>0</v>
      </c>
    </row>
    <row r="28" spans="1:14" x14ac:dyDescent="0.2">
      <c r="A28" s="23" t="s">
        <v>18</v>
      </c>
      <c r="B28" s="19" t="s">
        <v>57</v>
      </c>
      <c r="C28" s="20">
        <v>1131154</v>
      </c>
      <c r="D28" s="20">
        <v>2293193</v>
      </c>
      <c r="E28" s="21">
        <f t="shared" si="4"/>
        <v>1162039</v>
      </c>
      <c r="F28" s="22">
        <f t="shared" si="5"/>
        <v>1.571459605458413E-2</v>
      </c>
      <c r="G28" s="28">
        <f t="shared" si="7"/>
        <v>10134</v>
      </c>
      <c r="H28" s="60">
        <v>42459</v>
      </c>
      <c r="I28" s="28">
        <v>10134</v>
      </c>
      <c r="J28" s="56"/>
      <c r="K28" s="28"/>
      <c r="L28" s="28"/>
      <c r="M28" s="28"/>
      <c r="N28" s="19">
        <f t="shared" si="6"/>
        <v>0</v>
      </c>
    </row>
    <row r="29" spans="1:14" x14ac:dyDescent="0.2">
      <c r="A29" s="18" t="s">
        <v>19</v>
      </c>
      <c r="B29" s="19" t="s">
        <v>57</v>
      </c>
      <c r="C29" s="20">
        <v>447946</v>
      </c>
      <c r="D29" s="20">
        <v>3314021</v>
      </c>
      <c r="E29" s="21">
        <f t="shared" si="4"/>
        <v>2866075</v>
      </c>
      <c r="F29" s="22">
        <f t="shared" si="5"/>
        <v>3.8758777362155841E-2</v>
      </c>
      <c r="G29" s="28">
        <f t="shared" si="7"/>
        <v>24995</v>
      </c>
      <c r="H29" s="60">
        <v>42459</v>
      </c>
      <c r="I29" s="28">
        <v>24995</v>
      </c>
      <c r="J29" s="56"/>
      <c r="K29" s="28"/>
      <c r="L29" s="28"/>
      <c r="M29" s="28"/>
      <c r="N29" s="19">
        <f t="shared" si="6"/>
        <v>0</v>
      </c>
    </row>
    <row r="30" spans="1:14" x14ac:dyDescent="0.2">
      <c r="A30" s="18" t="s">
        <v>20</v>
      </c>
      <c r="B30" s="19" t="s">
        <v>57</v>
      </c>
      <c r="C30" s="20">
        <v>1002177</v>
      </c>
      <c r="D30" s="20">
        <v>8083294</v>
      </c>
      <c r="E30" s="21">
        <f t="shared" si="4"/>
        <v>7081117</v>
      </c>
      <c r="F30" s="22">
        <f t="shared" si="5"/>
        <v>9.5760033243504392E-2</v>
      </c>
      <c r="G30" s="28">
        <f t="shared" si="7"/>
        <v>61753</v>
      </c>
      <c r="H30" s="60">
        <v>42459</v>
      </c>
      <c r="I30" s="28">
        <v>61753</v>
      </c>
      <c r="J30" s="56"/>
      <c r="K30" s="28"/>
      <c r="L30" s="28"/>
      <c r="M30" s="28"/>
      <c r="N30" s="19">
        <f t="shared" si="6"/>
        <v>0</v>
      </c>
    </row>
    <row r="31" spans="1:14" x14ac:dyDescent="0.2">
      <c r="A31" s="18" t="s">
        <v>21</v>
      </c>
      <c r="B31" s="19" t="s">
        <v>57</v>
      </c>
      <c r="C31" s="20">
        <v>375922</v>
      </c>
      <c r="D31" s="20">
        <v>4882777</v>
      </c>
      <c r="E31" s="21">
        <f t="shared" si="4"/>
        <v>4506855</v>
      </c>
      <c r="F31" s="22">
        <f t="shared" si="5"/>
        <v>6.094752912904193E-2</v>
      </c>
      <c r="G31" s="28">
        <f t="shared" si="7"/>
        <v>39304</v>
      </c>
      <c r="H31" s="60">
        <v>42459</v>
      </c>
      <c r="I31" s="28">
        <v>39304</v>
      </c>
      <c r="J31" s="56"/>
      <c r="K31" s="28"/>
      <c r="L31" s="28"/>
      <c r="M31" s="28"/>
      <c r="N31" s="19">
        <f t="shared" si="6"/>
        <v>0</v>
      </c>
    </row>
    <row r="32" spans="1:14" x14ac:dyDescent="0.2">
      <c r="A32" s="18" t="s">
        <v>22</v>
      </c>
      <c r="B32" s="19" t="s">
        <v>57</v>
      </c>
      <c r="C32" s="20">
        <v>254383</v>
      </c>
      <c r="D32" s="20">
        <v>5984827</v>
      </c>
      <c r="E32" s="21">
        <f t="shared" si="4"/>
        <v>5730444</v>
      </c>
      <c r="F32" s="22">
        <f t="shared" si="5"/>
        <v>7.7494483983252968E-2</v>
      </c>
      <c r="G32" s="28">
        <f t="shared" si="7"/>
        <v>49974</v>
      </c>
      <c r="H32" s="60">
        <v>42459</v>
      </c>
      <c r="I32" s="28">
        <v>49974</v>
      </c>
      <c r="J32" s="56"/>
      <c r="K32" s="28"/>
      <c r="L32" s="28"/>
      <c r="M32" s="28"/>
      <c r="N32" s="19">
        <f t="shared" si="6"/>
        <v>0</v>
      </c>
    </row>
    <row r="33" spans="1:14" x14ac:dyDescent="0.2">
      <c r="A33" s="18" t="s">
        <v>23</v>
      </c>
      <c r="B33" s="19" t="s">
        <v>57</v>
      </c>
      <c r="C33" s="20">
        <v>430043</v>
      </c>
      <c r="D33" s="20">
        <v>4175840</v>
      </c>
      <c r="E33" s="21">
        <f t="shared" si="4"/>
        <v>3745797</v>
      </c>
      <c r="F33" s="22">
        <f t="shared" si="5"/>
        <v>5.0655517377190498E-2</v>
      </c>
      <c r="G33" s="28">
        <f t="shared" si="7"/>
        <v>32667</v>
      </c>
      <c r="H33" s="60">
        <v>42459</v>
      </c>
      <c r="I33" s="28">
        <v>32667</v>
      </c>
      <c r="J33" s="56"/>
      <c r="K33" s="28"/>
      <c r="L33" s="28"/>
      <c r="M33" s="28"/>
      <c r="N33" s="19">
        <f t="shared" si="6"/>
        <v>0</v>
      </c>
    </row>
    <row r="34" spans="1:14" x14ac:dyDescent="0.2">
      <c r="A34" s="18" t="s">
        <v>24</v>
      </c>
      <c r="B34" s="19" t="s">
        <v>57</v>
      </c>
      <c r="C34" s="20">
        <v>411616</v>
      </c>
      <c r="D34" s="20">
        <v>1076882</v>
      </c>
      <c r="E34" s="21">
        <f t="shared" si="4"/>
        <v>665266</v>
      </c>
      <c r="F34" s="22">
        <f t="shared" si="5"/>
        <v>8.9965882890754665E-3</v>
      </c>
      <c r="G34" s="28">
        <f t="shared" si="7"/>
        <v>5802</v>
      </c>
      <c r="H34" s="60">
        <v>42459</v>
      </c>
      <c r="I34" s="28">
        <v>5802</v>
      </c>
      <c r="J34" s="56"/>
      <c r="K34" s="28"/>
      <c r="L34" s="28"/>
      <c r="M34" s="28"/>
      <c r="N34" s="19">
        <f t="shared" si="6"/>
        <v>0</v>
      </c>
    </row>
    <row r="35" spans="1:14" s="13" customFormat="1" ht="13.5" thickBot="1" x14ac:dyDescent="0.25">
      <c r="A35" s="30" t="s">
        <v>25</v>
      </c>
      <c r="B35" s="31" t="s">
        <v>57</v>
      </c>
      <c r="C35" s="32">
        <v>814034</v>
      </c>
      <c r="D35" s="32">
        <v>4015374</v>
      </c>
      <c r="E35" s="33">
        <f t="shared" si="4"/>
        <v>3201340</v>
      </c>
      <c r="F35" s="34">
        <f t="shared" si="5"/>
        <v>4.3292664818807593E-2</v>
      </c>
      <c r="G35" s="28">
        <f t="shared" si="7"/>
        <v>27918</v>
      </c>
      <c r="H35" s="60">
        <v>42459</v>
      </c>
      <c r="I35" s="28">
        <v>27918</v>
      </c>
      <c r="J35" s="56"/>
      <c r="K35" s="28"/>
      <c r="L35" s="28"/>
      <c r="M35" s="28"/>
      <c r="N35" s="19">
        <f t="shared" si="6"/>
        <v>0</v>
      </c>
    </row>
    <row r="36" spans="1:14" s="13" customFormat="1" ht="13.5" thickBot="1" x14ac:dyDescent="0.25">
      <c r="A36" s="36" t="s">
        <v>71</v>
      </c>
      <c r="B36" s="37"/>
      <c r="C36" s="42"/>
      <c r="D36" s="42"/>
      <c r="E36" s="38">
        <f>SUM(E20:E35)</f>
        <v>73946476</v>
      </c>
      <c r="F36" s="43">
        <f>SUM(F20:F35)</f>
        <v>0.99999999999999989</v>
      </c>
      <c r="G36" s="44">
        <f>SUM(G20:G35)</f>
        <v>644876</v>
      </c>
      <c r="H36" s="49"/>
      <c r="I36" s="49">
        <f>SUM(I20:I35)</f>
        <v>644876</v>
      </c>
      <c r="J36" s="57"/>
      <c r="K36" s="49"/>
      <c r="L36" s="49"/>
      <c r="M36" s="49"/>
      <c r="N36" s="41"/>
    </row>
    <row r="37" spans="1:14" s="13" customFormat="1" x14ac:dyDescent="0.2">
      <c r="A37" s="5"/>
      <c r="C37" s="14"/>
      <c r="D37" s="14"/>
      <c r="J37" s="55"/>
    </row>
    <row r="38" spans="1:14" s="13" customFormat="1" x14ac:dyDescent="0.2">
      <c r="A38" s="5"/>
      <c r="C38" s="14"/>
      <c r="D38" s="14"/>
      <c r="J38" s="55"/>
    </row>
    <row r="39" spans="1:14" s="13" customFormat="1" x14ac:dyDescent="0.2">
      <c r="A39" s="5"/>
      <c r="C39" s="14"/>
      <c r="D39" s="14"/>
      <c r="J39" s="55"/>
    </row>
    <row r="40" spans="1:14" s="3" customFormat="1" x14ac:dyDescent="0.2">
      <c r="A40" s="1" t="s">
        <v>70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2">
      <c r="A41" s="24" t="s">
        <v>26</v>
      </c>
      <c r="B41" s="25" t="s">
        <v>58</v>
      </c>
      <c r="C41" s="26">
        <v>73988</v>
      </c>
      <c r="D41" s="26">
        <v>-956017</v>
      </c>
      <c r="E41" s="27">
        <f t="shared" ref="E41:E71" si="8">D41-C41</f>
        <v>-1030005</v>
      </c>
      <c r="F41" s="25"/>
      <c r="G41" s="50">
        <f>-C41</f>
        <v>-73988</v>
      </c>
      <c r="H41" s="62">
        <v>42396</v>
      </c>
      <c r="I41" s="66">
        <f>G41</f>
        <v>-73988</v>
      </c>
      <c r="J41" s="52"/>
      <c r="K41" s="25"/>
      <c r="L41" s="25"/>
      <c r="M41" s="25"/>
      <c r="N41" s="25"/>
    </row>
    <row r="42" spans="1:14" s="13" customFormat="1" x14ac:dyDescent="0.2">
      <c r="A42" s="24" t="s">
        <v>37</v>
      </c>
      <c r="B42" s="25" t="s">
        <v>58</v>
      </c>
      <c r="C42" s="26">
        <v>71112</v>
      </c>
      <c r="D42" s="26">
        <v>1058414</v>
      </c>
      <c r="E42" s="27">
        <f>D42-C42</f>
        <v>987302</v>
      </c>
      <c r="F42" s="25"/>
      <c r="G42" s="27"/>
      <c r="H42" s="27"/>
      <c r="I42" s="27"/>
      <c r="J42" s="58"/>
      <c r="K42" s="50">
        <f>-C42</f>
        <v>-71112</v>
      </c>
      <c r="L42" s="62">
        <v>42926</v>
      </c>
      <c r="M42" s="66">
        <f>K42</f>
        <v>-71112</v>
      </c>
      <c r="N42" s="25"/>
    </row>
    <row r="43" spans="1:14" x14ac:dyDescent="0.2">
      <c r="A43" s="5"/>
      <c r="B43" s="13"/>
      <c r="C43" s="14"/>
      <c r="D43" s="14"/>
      <c r="E43" s="15"/>
      <c r="F43" s="13"/>
      <c r="G43" s="13"/>
      <c r="H43" s="13"/>
      <c r="I43" s="13"/>
      <c r="J43" s="55"/>
      <c r="K43" s="13"/>
      <c r="L43" s="13"/>
      <c r="M43" s="13"/>
      <c r="N43" s="13"/>
    </row>
    <row r="44" spans="1:14" x14ac:dyDescent="0.2">
      <c r="A44" s="18" t="s">
        <v>27</v>
      </c>
      <c r="B44" s="19" t="s">
        <v>58</v>
      </c>
      <c r="C44" s="20">
        <v>189035</v>
      </c>
      <c r="D44" s="20">
        <v>3579801</v>
      </c>
      <c r="E44" s="21">
        <f t="shared" si="8"/>
        <v>3390766</v>
      </c>
      <c r="F44" s="22">
        <f t="shared" ref="F44:F71" si="9">E44/$E$72</f>
        <v>7.553750728360141E-2</v>
      </c>
      <c r="G44" s="29">
        <f>ROUND(-F44*$G$41,2)</f>
        <v>5588.87</v>
      </c>
      <c r="H44" s="60">
        <v>42459</v>
      </c>
      <c r="I44" s="28">
        <v>5588.87</v>
      </c>
      <c r="J44" s="52"/>
      <c r="K44" s="29">
        <f t="shared" ref="K44:K71" si="10">ROUND(-F44*$K$42,2)</f>
        <v>5371.62</v>
      </c>
      <c r="L44" s="61">
        <v>43005</v>
      </c>
      <c r="M44" s="28">
        <f>K44</f>
        <v>5371.62</v>
      </c>
      <c r="N44" s="19">
        <f t="shared" ref="N44:N71" si="11">IF(G44+K44&gt;E44,1,0)</f>
        <v>0</v>
      </c>
    </row>
    <row r="45" spans="1:14" x14ac:dyDescent="0.2">
      <c r="A45" s="18" t="s">
        <v>28</v>
      </c>
      <c r="B45" s="19" t="s">
        <v>58</v>
      </c>
      <c r="C45" s="20">
        <v>30753</v>
      </c>
      <c r="D45" s="20">
        <v>946010</v>
      </c>
      <c r="E45" s="21">
        <f t="shared" si="8"/>
        <v>915257</v>
      </c>
      <c r="F45" s="22">
        <f t="shared" si="9"/>
        <v>2.0389561622319904E-2</v>
      </c>
      <c r="G45" s="29">
        <f t="shared" ref="G45:G71" si="12">ROUND(-F45*$G$41,2)</f>
        <v>1508.58</v>
      </c>
      <c r="H45" s="60">
        <v>43005</v>
      </c>
      <c r="I45" s="28">
        <v>1508.58</v>
      </c>
      <c r="J45" s="52"/>
      <c r="K45" s="29">
        <f t="shared" si="10"/>
        <v>1449.94</v>
      </c>
      <c r="L45" s="61">
        <v>42459</v>
      </c>
      <c r="M45" s="63">
        <f>G45+K45-I45</f>
        <v>1449.94</v>
      </c>
      <c r="N45" s="19">
        <f t="shared" si="11"/>
        <v>0</v>
      </c>
    </row>
    <row r="46" spans="1:14" x14ac:dyDescent="0.2">
      <c r="A46" s="18" t="s">
        <v>29</v>
      </c>
      <c r="B46" s="19" t="s">
        <v>58</v>
      </c>
      <c r="C46" s="20">
        <v>242973</v>
      </c>
      <c r="D46" s="20">
        <v>1796719</v>
      </c>
      <c r="E46" s="21">
        <f t="shared" si="8"/>
        <v>1553746</v>
      </c>
      <c r="F46" s="22">
        <f t="shared" si="9"/>
        <v>3.4613447165586349E-2</v>
      </c>
      <c r="G46" s="29">
        <f t="shared" si="12"/>
        <v>2560.98</v>
      </c>
      <c r="H46" s="60">
        <v>42459</v>
      </c>
      <c r="I46" s="28">
        <v>2560.98</v>
      </c>
      <c r="J46" s="52"/>
      <c r="K46" s="29">
        <f t="shared" si="10"/>
        <v>2461.4299999999998</v>
      </c>
      <c r="L46" s="61">
        <v>43005</v>
      </c>
      <c r="M46" s="28">
        <f>K46</f>
        <v>2461.4299999999998</v>
      </c>
      <c r="N46" s="19">
        <f t="shared" si="11"/>
        <v>0</v>
      </c>
    </row>
    <row r="47" spans="1:14" x14ac:dyDescent="0.2">
      <c r="A47" s="18" t="s">
        <v>30</v>
      </c>
      <c r="B47" s="19" t="s">
        <v>58</v>
      </c>
      <c r="C47" s="20">
        <v>164928</v>
      </c>
      <c r="D47" s="20">
        <v>1556980</v>
      </c>
      <c r="E47" s="21">
        <f t="shared" si="8"/>
        <v>1392052</v>
      </c>
      <c r="F47" s="22">
        <f t="shared" si="9"/>
        <v>3.1011322541618001E-2</v>
      </c>
      <c r="G47" s="29">
        <f t="shared" si="12"/>
        <v>2294.4699999999998</v>
      </c>
      <c r="H47" s="60">
        <v>42459</v>
      </c>
      <c r="I47" s="28">
        <v>2294.4699999999998</v>
      </c>
      <c r="J47" s="52"/>
      <c r="K47" s="29">
        <f t="shared" si="10"/>
        <v>2205.2800000000002</v>
      </c>
      <c r="L47" s="61">
        <v>43005</v>
      </c>
      <c r="M47" s="28">
        <f>K47</f>
        <v>2205.2800000000002</v>
      </c>
      <c r="N47" s="19">
        <f t="shared" si="11"/>
        <v>0</v>
      </c>
    </row>
    <row r="48" spans="1:14" x14ac:dyDescent="0.2">
      <c r="A48" s="18" t="s">
        <v>31</v>
      </c>
      <c r="B48" s="19" t="s">
        <v>58</v>
      </c>
      <c r="C48" s="20">
        <v>187400</v>
      </c>
      <c r="D48" s="20">
        <v>1952666</v>
      </c>
      <c r="E48" s="21">
        <f t="shared" si="8"/>
        <v>1765266</v>
      </c>
      <c r="F48" s="22">
        <f t="shared" si="9"/>
        <v>3.9325566356538291E-2</v>
      </c>
      <c r="G48" s="29">
        <f t="shared" si="12"/>
        <v>2909.62</v>
      </c>
      <c r="H48" s="60">
        <v>42459</v>
      </c>
      <c r="I48" s="28">
        <v>2909.62</v>
      </c>
      <c r="J48" s="52"/>
      <c r="K48" s="29">
        <f t="shared" si="10"/>
        <v>2796.52</v>
      </c>
      <c r="L48" s="61">
        <v>43005</v>
      </c>
      <c r="M48" s="28">
        <f>K48</f>
        <v>2796.52</v>
      </c>
      <c r="N48" s="19">
        <f t="shared" si="11"/>
        <v>0</v>
      </c>
    </row>
    <row r="49" spans="1:14" x14ac:dyDescent="0.2">
      <c r="A49" s="18" t="s">
        <v>32</v>
      </c>
      <c r="B49" s="19" t="s">
        <v>58</v>
      </c>
      <c r="C49" s="20">
        <v>37994</v>
      </c>
      <c r="D49" s="20">
        <v>242093</v>
      </c>
      <c r="E49" s="21">
        <f t="shared" si="8"/>
        <v>204099</v>
      </c>
      <c r="F49" s="22">
        <f t="shared" si="9"/>
        <v>4.5467984812504799E-3</v>
      </c>
      <c r="G49" s="29">
        <f t="shared" si="12"/>
        <v>336.41</v>
      </c>
      <c r="H49" s="60">
        <v>42459</v>
      </c>
      <c r="I49" s="28">
        <v>336.41</v>
      </c>
      <c r="J49" s="52"/>
      <c r="K49" s="29">
        <f t="shared" si="10"/>
        <v>323.33</v>
      </c>
      <c r="L49" s="61"/>
      <c r="M49" s="28"/>
      <c r="N49" s="19">
        <f t="shared" si="11"/>
        <v>0</v>
      </c>
    </row>
    <row r="50" spans="1:14" x14ac:dyDescent="0.2">
      <c r="A50" s="18" t="s">
        <v>33</v>
      </c>
      <c r="B50" s="19" t="s">
        <v>58</v>
      </c>
      <c r="C50" s="20">
        <v>153109</v>
      </c>
      <c r="D50" s="20">
        <v>1681797</v>
      </c>
      <c r="E50" s="21">
        <f t="shared" si="8"/>
        <v>1528688</v>
      </c>
      <c r="F50" s="22">
        <f t="shared" si="9"/>
        <v>3.4055219656665803E-2</v>
      </c>
      <c r="G50" s="29">
        <f t="shared" si="12"/>
        <v>2519.6799999999998</v>
      </c>
      <c r="H50" s="60">
        <v>42459</v>
      </c>
      <c r="I50" s="63">
        <v>2519.38</v>
      </c>
      <c r="J50" s="52"/>
      <c r="K50" s="29">
        <f t="shared" si="10"/>
        <v>2421.73</v>
      </c>
      <c r="L50" s="61">
        <v>43005</v>
      </c>
      <c r="M50" s="63">
        <f>G50+K50-I50</f>
        <v>2422.0299999999997</v>
      </c>
      <c r="N50" s="19">
        <f t="shared" si="11"/>
        <v>0</v>
      </c>
    </row>
    <row r="51" spans="1:14" x14ac:dyDescent="0.2">
      <c r="A51" s="18" t="s">
        <v>34</v>
      </c>
      <c r="B51" s="19" t="s">
        <v>58</v>
      </c>
      <c r="C51" s="20">
        <v>175100</v>
      </c>
      <c r="D51" s="20">
        <v>3070422</v>
      </c>
      <c r="E51" s="21">
        <f t="shared" si="8"/>
        <v>2895322</v>
      </c>
      <c r="F51" s="22">
        <f t="shared" si="9"/>
        <v>6.4500294819333268E-2</v>
      </c>
      <c r="G51" s="29">
        <f t="shared" si="12"/>
        <v>4772.25</v>
      </c>
      <c r="H51" s="60">
        <v>42459</v>
      </c>
      <c r="I51" s="28">
        <v>4772.25</v>
      </c>
      <c r="J51" s="52"/>
      <c r="K51" s="29">
        <f t="shared" si="10"/>
        <v>4586.74</v>
      </c>
      <c r="L51" s="61">
        <v>43005</v>
      </c>
      <c r="M51" s="28">
        <f t="shared" ref="M51:M56" si="13">K51</f>
        <v>4586.74</v>
      </c>
      <c r="N51" s="19">
        <f t="shared" si="11"/>
        <v>0</v>
      </c>
    </row>
    <row r="52" spans="1:14" x14ac:dyDescent="0.2">
      <c r="A52" s="18" t="s">
        <v>64</v>
      </c>
      <c r="B52" s="19" t="s">
        <v>58</v>
      </c>
      <c r="C52" s="20">
        <v>66374</v>
      </c>
      <c r="D52" s="20">
        <v>578776</v>
      </c>
      <c r="E52" s="21">
        <f t="shared" si="8"/>
        <v>512402</v>
      </c>
      <c r="F52" s="22">
        <f t="shared" si="9"/>
        <v>1.1414992897513992E-2</v>
      </c>
      <c r="G52" s="29">
        <f t="shared" si="12"/>
        <v>844.57</v>
      </c>
      <c r="H52" s="60">
        <v>42459</v>
      </c>
      <c r="I52" s="28">
        <v>844.57</v>
      </c>
      <c r="J52" s="52"/>
      <c r="K52" s="29">
        <f t="shared" si="10"/>
        <v>811.74</v>
      </c>
      <c r="L52" s="61">
        <v>43005</v>
      </c>
      <c r="M52" s="28">
        <f t="shared" si="13"/>
        <v>811.74</v>
      </c>
      <c r="N52" s="19">
        <f t="shared" si="11"/>
        <v>0</v>
      </c>
    </row>
    <row r="53" spans="1:14" x14ac:dyDescent="0.2">
      <c r="A53" s="18" t="s">
        <v>35</v>
      </c>
      <c r="B53" s="19" t="s">
        <v>58</v>
      </c>
      <c r="C53" s="20">
        <v>145980</v>
      </c>
      <c r="D53" s="20">
        <v>458399</v>
      </c>
      <c r="E53" s="21">
        <f t="shared" si="8"/>
        <v>312419</v>
      </c>
      <c r="F53" s="22">
        <f t="shared" si="9"/>
        <v>6.9598882636063555E-3</v>
      </c>
      <c r="G53" s="29">
        <f t="shared" si="12"/>
        <v>514.95000000000005</v>
      </c>
      <c r="H53" s="60">
        <v>42459</v>
      </c>
      <c r="I53" s="28">
        <v>514.95000000000005</v>
      </c>
      <c r="J53" s="52"/>
      <c r="K53" s="29">
        <f t="shared" si="10"/>
        <v>494.93</v>
      </c>
      <c r="L53" s="61">
        <v>43005</v>
      </c>
      <c r="M53" s="28">
        <f t="shared" si="13"/>
        <v>494.93</v>
      </c>
      <c r="N53" s="19">
        <f t="shared" si="11"/>
        <v>0</v>
      </c>
    </row>
    <row r="54" spans="1:14" x14ac:dyDescent="0.2">
      <c r="A54" s="18" t="s">
        <v>36</v>
      </c>
      <c r="B54" s="19" t="s">
        <v>58</v>
      </c>
      <c r="C54" s="20">
        <v>25386</v>
      </c>
      <c r="D54" s="20">
        <v>702779</v>
      </c>
      <c r="E54" s="21">
        <f t="shared" si="8"/>
        <v>677393</v>
      </c>
      <c r="F54" s="22">
        <f t="shared" si="9"/>
        <v>1.509056616450696E-2</v>
      </c>
      <c r="G54" s="29">
        <f t="shared" si="12"/>
        <v>1116.52</v>
      </c>
      <c r="H54" s="60">
        <v>42459</v>
      </c>
      <c r="I54" s="28">
        <v>1116.52</v>
      </c>
      <c r="J54" s="52"/>
      <c r="K54" s="29">
        <f t="shared" si="10"/>
        <v>1073.1199999999999</v>
      </c>
      <c r="L54" s="61">
        <v>43005</v>
      </c>
      <c r="M54" s="28">
        <f t="shared" si="13"/>
        <v>1073.1199999999999</v>
      </c>
      <c r="N54" s="19">
        <f t="shared" si="11"/>
        <v>0</v>
      </c>
    </row>
    <row r="55" spans="1:14" x14ac:dyDescent="0.2">
      <c r="A55" s="18" t="s">
        <v>38</v>
      </c>
      <c r="B55" s="19" t="s">
        <v>58</v>
      </c>
      <c r="C55" s="20">
        <v>181571</v>
      </c>
      <c r="D55" s="20">
        <v>5795348</v>
      </c>
      <c r="E55" s="21">
        <f t="shared" si="8"/>
        <v>5613777</v>
      </c>
      <c r="F55" s="22">
        <f t="shared" si="9"/>
        <v>0.12506044977035102</v>
      </c>
      <c r="G55" s="29">
        <f t="shared" si="12"/>
        <v>9252.9699999999993</v>
      </c>
      <c r="H55" s="60">
        <v>42459</v>
      </c>
      <c r="I55" s="28">
        <v>9252.9699999999993</v>
      </c>
      <c r="J55" s="52"/>
      <c r="K55" s="29">
        <f t="shared" si="10"/>
        <v>8893.2999999999993</v>
      </c>
      <c r="L55" s="61">
        <v>43005</v>
      </c>
      <c r="M55" s="28">
        <f t="shared" si="13"/>
        <v>8893.2999999999993</v>
      </c>
      <c r="N55" s="19">
        <f t="shared" si="11"/>
        <v>0</v>
      </c>
    </row>
    <row r="56" spans="1:14" x14ac:dyDescent="0.2">
      <c r="A56" s="18" t="s">
        <v>39</v>
      </c>
      <c r="B56" s="19" t="s">
        <v>58</v>
      </c>
      <c r="C56" s="20">
        <v>147042</v>
      </c>
      <c r="D56" s="20">
        <v>2390423</v>
      </c>
      <c r="E56" s="21">
        <f t="shared" si="8"/>
        <v>2243381</v>
      </c>
      <c r="F56" s="22">
        <f t="shared" si="9"/>
        <v>4.9976733465946339E-2</v>
      </c>
      <c r="G56" s="29">
        <f t="shared" si="12"/>
        <v>3697.68</v>
      </c>
      <c r="H56" s="60">
        <v>42459</v>
      </c>
      <c r="I56" s="28">
        <v>3697.68</v>
      </c>
      <c r="J56" s="52"/>
      <c r="K56" s="29">
        <f t="shared" si="10"/>
        <v>3553.95</v>
      </c>
      <c r="L56" s="61">
        <v>43005</v>
      </c>
      <c r="M56" s="28">
        <f t="shared" si="13"/>
        <v>3553.95</v>
      </c>
      <c r="N56" s="19">
        <f t="shared" si="11"/>
        <v>0</v>
      </c>
    </row>
    <row r="57" spans="1:14" x14ac:dyDescent="0.2">
      <c r="A57" s="18" t="s">
        <v>40</v>
      </c>
      <c r="B57" s="19" t="s">
        <v>58</v>
      </c>
      <c r="C57" s="20">
        <v>192239</v>
      </c>
      <c r="D57" s="20">
        <v>4206056</v>
      </c>
      <c r="E57" s="21">
        <f t="shared" si="8"/>
        <v>4013817</v>
      </c>
      <c r="F57" s="22">
        <f t="shared" si="9"/>
        <v>8.9417474067081934E-2</v>
      </c>
      <c r="G57" s="29">
        <f t="shared" si="12"/>
        <v>6615.82</v>
      </c>
      <c r="H57" s="60">
        <v>42459</v>
      </c>
      <c r="I57" s="28">
        <v>6615.82</v>
      </c>
      <c r="J57" s="52"/>
      <c r="K57" s="29">
        <f t="shared" si="10"/>
        <v>6358.66</v>
      </c>
      <c r="L57" s="61">
        <v>43005</v>
      </c>
      <c r="M57" s="28">
        <f t="shared" ref="M57:M71" si="14">K57</f>
        <v>6358.66</v>
      </c>
      <c r="N57" s="19">
        <f t="shared" si="11"/>
        <v>0</v>
      </c>
    </row>
    <row r="58" spans="1:14" x14ac:dyDescent="0.2">
      <c r="A58" s="18" t="s">
        <v>41</v>
      </c>
      <c r="B58" s="19" t="s">
        <v>58</v>
      </c>
      <c r="C58" s="20">
        <v>275155</v>
      </c>
      <c r="D58" s="20">
        <v>437724</v>
      </c>
      <c r="E58" s="21">
        <f t="shared" si="8"/>
        <v>162569</v>
      </c>
      <c r="F58" s="22">
        <f t="shared" si="9"/>
        <v>3.6216173636245607E-3</v>
      </c>
      <c r="G58" s="29">
        <f t="shared" si="12"/>
        <v>267.95999999999998</v>
      </c>
      <c r="H58" s="60">
        <v>42459</v>
      </c>
      <c r="I58" s="28">
        <v>267.95999999999998</v>
      </c>
      <c r="J58" s="52"/>
      <c r="K58" s="29">
        <f t="shared" si="10"/>
        <v>257.54000000000002</v>
      </c>
      <c r="L58" s="61">
        <v>43005</v>
      </c>
      <c r="M58" s="28">
        <f t="shared" si="14"/>
        <v>257.54000000000002</v>
      </c>
      <c r="N58" s="19">
        <f t="shared" si="11"/>
        <v>0</v>
      </c>
    </row>
    <row r="59" spans="1:14" x14ac:dyDescent="0.2">
      <c r="A59" s="18" t="s">
        <v>42</v>
      </c>
      <c r="B59" s="19" t="s">
        <v>58</v>
      </c>
      <c r="C59" s="20">
        <v>45563</v>
      </c>
      <c r="D59" s="20">
        <v>1499921</v>
      </c>
      <c r="E59" s="21">
        <f t="shared" si="8"/>
        <v>1454358</v>
      </c>
      <c r="F59" s="22">
        <f t="shared" si="9"/>
        <v>3.2399339269641128E-2</v>
      </c>
      <c r="G59" s="29">
        <f t="shared" si="12"/>
        <v>2397.16</v>
      </c>
      <c r="H59" s="60">
        <v>42459</v>
      </c>
      <c r="I59" s="28">
        <v>2397.16</v>
      </c>
      <c r="J59" s="52"/>
      <c r="K59" s="29">
        <f t="shared" si="10"/>
        <v>2303.98</v>
      </c>
      <c r="L59" s="61">
        <v>43005</v>
      </c>
      <c r="M59" s="28">
        <f t="shared" si="14"/>
        <v>2303.98</v>
      </c>
      <c r="N59" s="19">
        <f t="shared" si="11"/>
        <v>0</v>
      </c>
    </row>
    <row r="60" spans="1:14" x14ac:dyDescent="0.2">
      <c r="A60" s="18" t="s">
        <v>43</v>
      </c>
      <c r="B60" s="19" t="s">
        <v>58</v>
      </c>
      <c r="C60" s="20">
        <v>16835</v>
      </c>
      <c r="D60" s="20">
        <v>252473</v>
      </c>
      <c r="E60" s="21">
        <f t="shared" si="8"/>
        <v>235638</v>
      </c>
      <c r="F60" s="22">
        <f t="shared" si="9"/>
        <v>5.2494059281275283E-3</v>
      </c>
      <c r="G60" s="29">
        <f t="shared" si="12"/>
        <v>388.39</v>
      </c>
      <c r="H60" s="60">
        <v>42459</v>
      </c>
      <c r="I60" s="28">
        <v>388.39</v>
      </c>
      <c r="J60" s="52"/>
      <c r="K60" s="29">
        <f t="shared" si="10"/>
        <v>373.3</v>
      </c>
      <c r="L60" s="61">
        <v>43005</v>
      </c>
      <c r="M60" s="28">
        <f t="shared" si="14"/>
        <v>373.3</v>
      </c>
      <c r="N60" s="19">
        <f t="shared" si="11"/>
        <v>0</v>
      </c>
    </row>
    <row r="61" spans="1:14" x14ac:dyDescent="0.2">
      <c r="A61" s="18" t="s">
        <v>65</v>
      </c>
      <c r="B61" s="19" t="s">
        <v>58</v>
      </c>
      <c r="C61" s="20">
        <v>18781</v>
      </c>
      <c r="D61" s="20">
        <v>181168</v>
      </c>
      <c r="E61" s="21">
        <f t="shared" si="8"/>
        <v>162387</v>
      </c>
      <c r="F61" s="22">
        <f t="shared" si="9"/>
        <v>3.6175628737760675E-3</v>
      </c>
      <c r="G61" s="29">
        <f t="shared" si="12"/>
        <v>267.66000000000003</v>
      </c>
      <c r="H61" s="60">
        <v>42459</v>
      </c>
      <c r="I61" s="28">
        <v>267.66000000000003</v>
      </c>
      <c r="J61" s="52"/>
      <c r="K61" s="29">
        <f t="shared" si="10"/>
        <v>257.25</v>
      </c>
      <c r="L61" s="61">
        <v>43005</v>
      </c>
      <c r="M61" s="28">
        <f t="shared" si="14"/>
        <v>257.25</v>
      </c>
      <c r="N61" s="19">
        <f t="shared" si="11"/>
        <v>0</v>
      </c>
    </row>
    <row r="62" spans="1:14" x14ac:dyDescent="0.2">
      <c r="A62" s="18" t="s">
        <v>44</v>
      </c>
      <c r="B62" s="19" t="s">
        <v>58</v>
      </c>
      <c r="C62" s="20">
        <v>119080</v>
      </c>
      <c r="D62" s="20">
        <v>3007025</v>
      </c>
      <c r="E62" s="21">
        <f t="shared" si="8"/>
        <v>2887945</v>
      </c>
      <c r="F62" s="22">
        <f t="shared" si="9"/>
        <v>6.4335954315968794E-2</v>
      </c>
      <c r="G62" s="29">
        <f t="shared" si="12"/>
        <v>4760.09</v>
      </c>
      <c r="H62" s="60">
        <v>42459</v>
      </c>
      <c r="I62" s="28">
        <v>4760.09</v>
      </c>
      <c r="J62" s="52"/>
      <c r="K62" s="29">
        <f t="shared" si="10"/>
        <v>4575.0600000000004</v>
      </c>
      <c r="L62" s="61">
        <v>43005</v>
      </c>
      <c r="M62" s="28">
        <f t="shared" si="14"/>
        <v>4575.0600000000004</v>
      </c>
      <c r="N62" s="19">
        <f t="shared" si="11"/>
        <v>0</v>
      </c>
    </row>
    <row r="63" spans="1:14" x14ac:dyDescent="0.2">
      <c r="A63" s="18" t="s">
        <v>45</v>
      </c>
      <c r="B63" s="19" t="s">
        <v>58</v>
      </c>
      <c r="C63" s="20">
        <v>102356</v>
      </c>
      <c r="D63" s="20">
        <v>1412636</v>
      </c>
      <c r="E63" s="21">
        <f t="shared" si="8"/>
        <v>1310280</v>
      </c>
      <c r="F63" s="22">
        <f t="shared" si="9"/>
        <v>2.9189653619140114E-2</v>
      </c>
      <c r="G63" s="29">
        <f t="shared" si="12"/>
        <v>2159.6799999999998</v>
      </c>
      <c r="H63" s="60">
        <v>42459</v>
      </c>
      <c r="I63" s="28">
        <v>2159.6799999999998</v>
      </c>
      <c r="J63" s="52"/>
      <c r="K63" s="29">
        <f t="shared" si="10"/>
        <v>2075.73</v>
      </c>
      <c r="L63" s="61">
        <v>43005</v>
      </c>
      <c r="M63" s="28">
        <f t="shared" si="14"/>
        <v>2075.73</v>
      </c>
      <c r="N63" s="19">
        <f t="shared" si="11"/>
        <v>0</v>
      </c>
    </row>
    <row r="64" spans="1:14" x14ac:dyDescent="0.2">
      <c r="A64" s="18" t="s">
        <v>66</v>
      </c>
      <c r="B64" s="19" t="s">
        <v>58</v>
      </c>
      <c r="C64" s="20">
        <v>291002</v>
      </c>
      <c r="D64" s="20">
        <v>3196301</v>
      </c>
      <c r="E64" s="21">
        <f t="shared" si="8"/>
        <v>2905299</v>
      </c>
      <c r="F64" s="22">
        <f t="shared" si="9"/>
        <v>6.4722556606247636E-2</v>
      </c>
      <c r="G64" s="29">
        <f t="shared" si="12"/>
        <v>4788.6899999999996</v>
      </c>
      <c r="H64" s="60">
        <v>42459</v>
      </c>
      <c r="I64" s="28">
        <v>4788.6899999999996</v>
      </c>
      <c r="J64" s="52"/>
      <c r="K64" s="29">
        <f t="shared" si="10"/>
        <v>4602.55</v>
      </c>
      <c r="L64" s="61">
        <v>43005</v>
      </c>
      <c r="M64" s="28">
        <f t="shared" si="14"/>
        <v>4602.55</v>
      </c>
      <c r="N64" s="19">
        <f t="shared" si="11"/>
        <v>0</v>
      </c>
    </row>
    <row r="65" spans="1:14" x14ac:dyDescent="0.2">
      <c r="A65" s="18" t="s">
        <v>46</v>
      </c>
      <c r="B65" s="19" t="s">
        <v>58</v>
      </c>
      <c r="C65" s="20">
        <v>75749</v>
      </c>
      <c r="D65" s="20">
        <v>438137</v>
      </c>
      <c r="E65" s="21">
        <f t="shared" si="8"/>
        <v>362388</v>
      </c>
      <c r="F65" s="22">
        <f t="shared" si="9"/>
        <v>8.0730685011852037E-3</v>
      </c>
      <c r="G65" s="29">
        <f t="shared" si="12"/>
        <v>597.30999999999995</v>
      </c>
      <c r="H65" s="60">
        <v>42459</v>
      </c>
      <c r="I65" s="28">
        <v>597.30999999999995</v>
      </c>
      <c r="J65" s="52"/>
      <c r="K65" s="29">
        <f t="shared" si="10"/>
        <v>574.09</v>
      </c>
      <c r="L65" s="61">
        <v>43005</v>
      </c>
      <c r="M65" s="28">
        <f t="shared" si="14"/>
        <v>574.09</v>
      </c>
      <c r="N65" s="19">
        <f t="shared" si="11"/>
        <v>0</v>
      </c>
    </row>
    <row r="66" spans="1:14" x14ac:dyDescent="0.2">
      <c r="A66" s="18" t="s">
        <v>47</v>
      </c>
      <c r="B66" s="19" t="s">
        <v>58</v>
      </c>
      <c r="C66" s="20">
        <v>23790</v>
      </c>
      <c r="D66" s="20">
        <v>186858</v>
      </c>
      <c r="E66" s="21">
        <f t="shared" si="8"/>
        <v>163068</v>
      </c>
      <c r="F66" s="22">
        <f t="shared" si="9"/>
        <v>3.6327337945827915E-3</v>
      </c>
      <c r="G66" s="29">
        <f t="shared" si="12"/>
        <v>268.77999999999997</v>
      </c>
      <c r="H66" s="60">
        <v>42459</v>
      </c>
      <c r="I66" s="28">
        <v>268.77999999999997</v>
      </c>
      <c r="J66" s="52"/>
      <c r="K66" s="29">
        <f t="shared" si="10"/>
        <v>258.33</v>
      </c>
      <c r="L66" s="61">
        <v>43005</v>
      </c>
      <c r="M66" s="28">
        <f t="shared" si="14"/>
        <v>258.33</v>
      </c>
      <c r="N66" s="19">
        <f t="shared" si="11"/>
        <v>0</v>
      </c>
    </row>
    <row r="67" spans="1:14" x14ac:dyDescent="0.2">
      <c r="A67" s="23" t="s">
        <v>48</v>
      </c>
      <c r="B67" s="19" t="s">
        <v>58</v>
      </c>
      <c r="C67" s="20">
        <v>17882</v>
      </c>
      <c r="D67" s="20">
        <v>415283</v>
      </c>
      <c r="E67" s="21">
        <f t="shared" si="8"/>
        <v>397401</v>
      </c>
      <c r="F67" s="22">
        <f t="shared" si="9"/>
        <v>8.8530676938516194E-3</v>
      </c>
      <c r="G67" s="29">
        <f t="shared" si="12"/>
        <v>655.02</v>
      </c>
      <c r="H67" s="60">
        <v>42459</v>
      </c>
      <c r="I67" s="28">
        <v>655.02</v>
      </c>
      <c r="J67" s="52"/>
      <c r="K67" s="29">
        <f t="shared" si="10"/>
        <v>629.55999999999995</v>
      </c>
      <c r="L67" s="61">
        <v>43005</v>
      </c>
      <c r="M67" s="28">
        <f t="shared" si="14"/>
        <v>629.55999999999995</v>
      </c>
      <c r="N67" s="19">
        <f t="shared" si="11"/>
        <v>0</v>
      </c>
    </row>
    <row r="68" spans="1:14" x14ac:dyDescent="0.2">
      <c r="A68" s="18" t="s">
        <v>49</v>
      </c>
      <c r="B68" s="19" t="s">
        <v>58</v>
      </c>
      <c r="C68" s="20">
        <v>157311</v>
      </c>
      <c r="D68" s="20">
        <v>3279639</v>
      </c>
      <c r="E68" s="21">
        <f t="shared" si="8"/>
        <v>3122328</v>
      </c>
      <c r="F68" s="22">
        <f t="shared" si="9"/>
        <v>6.9557402086075124E-2</v>
      </c>
      <c r="G68" s="29">
        <f t="shared" si="12"/>
        <v>5146.41</v>
      </c>
      <c r="H68" s="60">
        <v>42459</v>
      </c>
      <c r="I68" s="28">
        <v>5146.41</v>
      </c>
      <c r="J68" s="52"/>
      <c r="K68" s="29">
        <f t="shared" si="10"/>
        <v>4946.37</v>
      </c>
      <c r="L68" s="61">
        <v>43005</v>
      </c>
      <c r="M68" s="28">
        <f t="shared" si="14"/>
        <v>4946.37</v>
      </c>
      <c r="N68" s="19">
        <f t="shared" si="11"/>
        <v>0</v>
      </c>
    </row>
    <row r="69" spans="1:14" x14ac:dyDescent="0.2">
      <c r="A69" s="18" t="s">
        <v>50</v>
      </c>
      <c r="B69" s="19" t="s">
        <v>58</v>
      </c>
      <c r="C69" s="20">
        <v>33250</v>
      </c>
      <c r="D69" s="20">
        <v>1494794</v>
      </c>
      <c r="E69" s="21">
        <f t="shared" si="8"/>
        <v>1461544</v>
      </c>
      <c r="F69" s="22">
        <f t="shared" si="9"/>
        <v>3.2559424786406353E-2</v>
      </c>
      <c r="G69" s="29">
        <f t="shared" si="12"/>
        <v>2409.0100000000002</v>
      </c>
      <c r="H69" s="60">
        <v>42459</v>
      </c>
      <c r="I69" s="28">
        <v>2409.0100000000002</v>
      </c>
      <c r="J69" s="52"/>
      <c r="K69" s="29">
        <f t="shared" si="10"/>
        <v>2315.37</v>
      </c>
      <c r="L69" s="61">
        <v>43005</v>
      </c>
      <c r="M69" s="28">
        <f t="shared" si="14"/>
        <v>2315.37</v>
      </c>
      <c r="N69" s="19">
        <f t="shared" si="11"/>
        <v>0</v>
      </c>
    </row>
    <row r="70" spans="1:14" x14ac:dyDescent="0.2">
      <c r="A70" s="18" t="s">
        <v>78</v>
      </c>
      <c r="B70" s="19" t="s">
        <v>58</v>
      </c>
      <c r="C70" s="20">
        <v>65754</v>
      </c>
      <c r="D70" s="20">
        <v>842065</v>
      </c>
      <c r="E70" s="21">
        <f t="shared" si="8"/>
        <v>776311</v>
      </c>
      <c r="F70" s="22">
        <f t="shared" si="9"/>
        <v>1.7294203674579695E-2</v>
      </c>
      <c r="G70" s="29">
        <f t="shared" si="12"/>
        <v>1279.56</v>
      </c>
      <c r="H70" s="60">
        <v>42459</v>
      </c>
      <c r="I70" s="28">
        <v>1279.56</v>
      </c>
      <c r="J70" s="52"/>
      <c r="K70" s="29">
        <f t="shared" si="10"/>
        <v>1229.83</v>
      </c>
      <c r="L70" s="61">
        <v>43005</v>
      </c>
      <c r="M70" s="28">
        <f t="shared" si="14"/>
        <v>1229.83</v>
      </c>
      <c r="N70" s="19">
        <f t="shared" si="11"/>
        <v>0</v>
      </c>
    </row>
    <row r="71" spans="1:14" ht="13.5" thickBot="1" x14ac:dyDescent="0.25">
      <c r="A71" s="30" t="s">
        <v>51</v>
      </c>
      <c r="B71" s="31" t="s">
        <v>58</v>
      </c>
      <c r="C71" s="32">
        <v>120544</v>
      </c>
      <c r="D71" s="32">
        <v>2589151</v>
      </c>
      <c r="E71" s="33">
        <f t="shared" si="8"/>
        <v>2468607</v>
      </c>
      <c r="F71" s="34">
        <f t="shared" si="9"/>
        <v>5.4994186930873268E-2</v>
      </c>
      <c r="G71" s="29">
        <f t="shared" si="12"/>
        <v>4068.91</v>
      </c>
      <c r="H71" s="60">
        <v>42459</v>
      </c>
      <c r="I71" s="28">
        <v>4068.91</v>
      </c>
      <c r="J71" s="52"/>
      <c r="K71" s="29">
        <f t="shared" si="10"/>
        <v>3910.75</v>
      </c>
      <c r="L71" s="61">
        <v>43005</v>
      </c>
      <c r="M71" s="28">
        <f t="shared" si="14"/>
        <v>3910.75</v>
      </c>
      <c r="N71" s="19">
        <f t="shared" si="11"/>
        <v>0</v>
      </c>
    </row>
    <row r="72" spans="1:14" ht="13.5" thickBot="1" x14ac:dyDescent="0.25">
      <c r="A72" s="36" t="s">
        <v>71</v>
      </c>
      <c r="B72" s="37"/>
      <c r="C72" s="42"/>
      <c r="D72" s="42"/>
      <c r="E72" s="38">
        <f>SUM(E44:E71)</f>
        <v>44888508</v>
      </c>
      <c r="F72" s="43">
        <f>SUM(F44:F71)</f>
        <v>0.99999999999999978</v>
      </c>
      <c r="G72" s="40">
        <f>SUM(G44:G71)</f>
        <v>73988</v>
      </c>
      <c r="H72" s="40"/>
      <c r="I72" s="40">
        <f>SUM(I44:I71)</f>
        <v>73987.7</v>
      </c>
      <c r="J72" s="59"/>
      <c r="K72" s="40">
        <f>SUM(K44:K71)</f>
        <v>71112.000000000015</v>
      </c>
      <c r="L72" s="48"/>
      <c r="M72" s="40">
        <f>SUM(M44:M71)</f>
        <v>70788.97</v>
      </c>
      <c r="N72" s="41"/>
    </row>
    <row r="73" spans="1:14" x14ac:dyDescent="0.2">
      <c r="A73" s="4"/>
      <c r="C73" s="9"/>
      <c r="D73" s="9"/>
      <c r="J73" s="55"/>
    </row>
    <row r="74" spans="1:14" x14ac:dyDescent="0.2">
      <c r="A74" s="4"/>
      <c r="C74" s="9"/>
      <c r="D74" s="9"/>
      <c r="J74" s="55"/>
    </row>
    <row r="75" spans="1:14" x14ac:dyDescent="0.2">
      <c r="A75" s="4"/>
      <c r="C75" s="9"/>
      <c r="D75" s="9"/>
      <c r="J75" s="55"/>
    </row>
    <row r="76" spans="1:14" s="3" customFormat="1" x14ac:dyDescent="0.2">
      <c r="A76" s="1" t="s">
        <v>59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">
      <c r="A77" s="24" t="s">
        <v>54</v>
      </c>
      <c r="B77" s="25" t="s">
        <v>59</v>
      </c>
      <c r="C77" s="26">
        <v>374872</v>
      </c>
      <c r="D77" s="26">
        <v>1304199</v>
      </c>
      <c r="E77" s="27">
        <f>D77-C77</f>
        <v>929327</v>
      </c>
      <c r="F77" s="25"/>
      <c r="G77" s="27"/>
      <c r="H77" s="27"/>
      <c r="I77" s="27"/>
      <c r="J77" s="58"/>
      <c r="K77" s="50">
        <f>-C77</f>
        <v>-374872</v>
      </c>
      <c r="L77" s="62">
        <v>42562</v>
      </c>
      <c r="M77" s="66">
        <f>K77</f>
        <v>-374872</v>
      </c>
      <c r="N77" s="25"/>
    </row>
    <row r="78" spans="1:14" x14ac:dyDescent="0.2">
      <c r="A78" s="24" t="s">
        <v>55</v>
      </c>
      <c r="B78" s="25" t="s">
        <v>59</v>
      </c>
      <c r="C78" s="26">
        <v>152992</v>
      </c>
      <c r="D78" s="26">
        <v>-180484</v>
      </c>
      <c r="E78" s="27">
        <f>D78-C78</f>
        <v>-333476</v>
      </c>
      <c r="F78" s="25"/>
      <c r="G78" s="50">
        <f>-C78</f>
        <v>-152992</v>
      </c>
      <c r="H78" s="62">
        <v>42377</v>
      </c>
      <c r="I78" s="66">
        <f>G78</f>
        <v>-152992</v>
      </c>
      <c r="J78" s="52"/>
      <c r="K78" s="25"/>
      <c r="L78" s="25"/>
      <c r="M78" s="25"/>
      <c r="N78" s="25"/>
    </row>
    <row r="79" spans="1:14" x14ac:dyDescent="0.2">
      <c r="A79" s="5"/>
      <c r="B79" s="13"/>
      <c r="C79" s="16"/>
      <c r="D79" s="16"/>
      <c r="E79" s="17"/>
      <c r="F79" s="13"/>
      <c r="G79" s="13"/>
      <c r="H79" s="13"/>
      <c r="I79" s="13"/>
      <c r="J79" s="55"/>
      <c r="K79" s="13"/>
      <c r="L79" s="13"/>
      <c r="M79" s="13"/>
      <c r="N79" s="13"/>
    </row>
    <row r="80" spans="1:14" x14ac:dyDescent="0.2">
      <c r="A80" s="18" t="s">
        <v>52</v>
      </c>
      <c r="B80" s="19" t="s">
        <v>59</v>
      </c>
      <c r="C80" s="20">
        <v>649945</v>
      </c>
      <c r="D80" s="20">
        <v>1806917</v>
      </c>
      <c r="E80" s="21">
        <f t="shared" ref="E80:E81" si="15">D80-C80</f>
        <v>1156972</v>
      </c>
      <c r="F80" s="22">
        <f>E80/$E$82</f>
        <v>0.18054788949702386</v>
      </c>
      <c r="G80" s="29">
        <f>ROUND(-F80*$G$78,0)</f>
        <v>27622</v>
      </c>
      <c r="H80" s="60">
        <v>42459</v>
      </c>
      <c r="I80" s="28">
        <v>27622</v>
      </c>
      <c r="J80" s="52"/>
      <c r="K80" s="29">
        <f>ROUND(-F80*$K$77,0)</f>
        <v>67682</v>
      </c>
      <c r="L80" s="61">
        <v>42585</v>
      </c>
      <c r="M80" s="28">
        <v>67682</v>
      </c>
      <c r="N80" s="19">
        <f>IF(G80+K80&gt;E80,1,0)</f>
        <v>0</v>
      </c>
    </row>
    <row r="81" spans="1:14" ht="13.5" thickBot="1" x14ac:dyDescent="0.25">
      <c r="A81" s="30" t="s">
        <v>53</v>
      </c>
      <c r="B81" s="31" t="s">
        <v>59</v>
      </c>
      <c r="C81" s="32">
        <v>1525863</v>
      </c>
      <c r="D81" s="32">
        <v>6777008</v>
      </c>
      <c r="E81" s="33">
        <f t="shared" si="15"/>
        <v>5251145</v>
      </c>
      <c r="F81" s="34">
        <f>E81/$E$82</f>
        <v>0.81945211050297617</v>
      </c>
      <c r="G81" s="29">
        <f>ROUND(-F81*$G$78,0)</f>
        <v>125370</v>
      </c>
      <c r="H81" s="60">
        <v>42459</v>
      </c>
      <c r="I81" s="28">
        <v>125370</v>
      </c>
      <c r="J81" s="52"/>
      <c r="K81" s="29">
        <f>ROUND(-F81*$K$77,0)</f>
        <v>307190</v>
      </c>
      <c r="L81" s="61">
        <v>42585</v>
      </c>
      <c r="M81" s="28">
        <v>307190</v>
      </c>
      <c r="N81" s="19">
        <f>IF(G81+K81&gt;E81,1,0)</f>
        <v>0</v>
      </c>
    </row>
    <row r="82" spans="1:14" ht="13.5" thickBot="1" x14ac:dyDescent="0.25">
      <c r="A82" s="36" t="s">
        <v>71</v>
      </c>
      <c r="B82" s="37"/>
      <c r="C82" s="37"/>
      <c r="D82" s="37"/>
      <c r="E82" s="45">
        <f>SUM(E80:E81)</f>
        <v>6408117</v>
      </c>
      <c r="F82" s="43">
        <f>SUM(F80:F81)</f>
        <v>1</v>
      </c>
      <c r="G82" s="40">
        <f>SUM(G80:G81)</f>
        <v>152992</v>
      </c>
      <c r="H82" s="40"/>
      <c r="I82" s="40">
        <f>SUM(I80:I81)</f>
        <v>152992</v>
      </c>
      <c r="J82" s="59"/>
      <c r="K82" s="40">
        <f>SUM(K80:K81)</f>
        <v>374872</v>
      </c>
      <c r="L82" s="48"/>
      <c r="M82" s="40">
        <f>SUM(M80:M81)</f>
        <v>374872</v>
      </c>
      <c r="N82" s="41"/>
    </row>
    <row r="84" spans="1:14" x14ac:dyDescent="0.2">
      <c r="G84" s="46"/>
      <c r="H84" s="46"/>
      <c r="I84" s="46"/>
      <c r="J84" s="64"/>
      <c r="K84" s="46"/>
      <c r="L84" s="46"/>
      <c r="M84" s="46"/>
    </row>
    <row r="85" spans="1:14" x14ac:dyDescent="0.2">
      <c r="G85" s="47"/>
      <c r="H85" s="47"/>
      <c r="I85" s="47"/>
      <c r="J85" s="65"/>
      <c r="K85" s="47"/>
      <c r="L85" s="47"/>
      <c r="M85" s="47"/>
    </row>
  </sheetData>
  <sortState ref="A2:H63">
    <sortCondition ref="B2:B63"/>
    <sortCondition ref="A2:A63"/>
  </sortState>
  <conditionalFormatting sqref="N44:N71">
    <cfRule type="cellIs" dxfId="15" priority="71" operator="equal">
      <formula>1</formula>
    </cfRule>
  </conditionalFormatting>
  <conditionalFormatting sqref="N12">
    <cfRule type="cellIs" dxfId="14" priority="69" operator="equal">
      <formula>1</formula>
    </cfRule>
  </conditionalFormatting>
  <conditionalFormatting sqref="N11">
    <cfRule type="cellIs" dxfId="13" priority="68" operator="equal">
      <formula>1</formula>
    </cfRule>
  </conditionalFormatting>
  <conditionalFormatting sqref="N3:N10">
    <cfRule type="cellIs" dxfId="12" priority="67" operator="equal">
      <formula>1</formula>
    </cfRule>
  </conditionalFormatting>
  <conditionalFormatting sqref="N20:N35">
    <cfRule type="cellIs" dxfId="11" priority="26" operator="equal">
      <formula>1</formula>
    </cfRule>
  </conditionalFormatting>
  <conditionalFormatting sqref="N80">
    <cfRule type="cellIs" dxfId="10" priority="25" operator="equal">
      <formula>1</formula>
    </cfRule>
  </conditionalFormatting>
  <conditionalFormatting sqref="N81">
    <cfRule type="cellIs" dxfId="9" priority="24" operator="equal">
      <formula>1</formula>
    </cfRule>
  </conditionalFormatting>
  <conditionalFormatting sqref="I20">
    <cfRule type="cellIs" dxfId="8" priority="9" operator="equal">
      <formula>G20</formula>
    </cfRule>
  </conditionalFormatting>
  <conditionalFormatting sqref="I21:I35">
    <cfRule type="cellIs" dxfId="7" priority="8" operator="equal">
      <formula>G21</formula>
    </cfRule>
  </conditionalFormatting>
  <conditionalFormatting sqref="I44">
    <cfRule type="cellIs" dxfId="6" priority="7" operator="equal">
      <formula>G44</formula>
    </cfRule>
  </conditionalFormatting>
  <conditionalFormatting sqref="I45:I71">
    <cfRule type="cellIs" dxfId="5" priority="6" operator="equal">
      <formula>G45</formula>
    </cfRule>
  </conditionalFormatting>
  <conditionalFormatting sqref="I80:I81">
    <cfRule type="cellIs" dxfId="4" priority="5" operator="equal">
      <formula>G80</formula>
    </cfRule>
  </conditionalFormatting>
  <conditionalFormatting sqref="M80">
    <cfRule type="cellIs" dxfId="3" priority="4" operator="equal">
      <formula>K80</formula>
    </cfRule>
  </conditionalFormatting>
  <conditionalFormatting sqref="M81">
    <cfRule type="cellIs" dxfId="2" priority="3" operator="equal">
      <formula>K81</formula>
    </cfRule>
  </conditionalFormatting>
  <conditionalFormatting sqref="M44">
    <cfRule type="cellIs" dxfId="1" priority="2" operator="equal">
      <formula>K44</formula>
    </cfRule>
  </conditionalFormatting>
  <conditionalFormatting sqref="M45:M71">
    <cfRule type="cellIs" dxfId="0" priority="1" operator="equal">
      <formula>K45</formula>
    </cfRule>
  </conditionalFormatting>
  <pageMargins left="0.25" right="0.25" top="0.25" bottom="0.25" header="0.3" footer="0.3"/>
  <pageSetup paperSize="5" scale="91" fitToHeight="0" orientation="landscape" r:id="rId1"/>
  <headerFooter>
    <oddFooter>&amp;CPage &amp;P</oddFooter>
  </headerFooter>
  <rowBreaks count="1" manualBreakCount="1">
    <brk id="3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61218B-CDB0-45BA-B377-3323DB23C255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5B2041A-39C2-4077-8EE9-ACDDE26831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AAC58A-3C01-485B-8F0A-DC0418E39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FFY2011 Audit Reallocation</vt:lpstr>
      <vt:lpstr>'FFY2011 Audit Reallocation'!Print_Titles</vt:lpstr>
    </vt:vector>
  </TitlesOfParts>
  <Company>State of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Witcosky</dc:creator>
  <cp:lastModifiedBy>Nelson Solomon</cp:lastModifiedBy>
  <cp:lastPrinted>2015-08-19T20:12:06Z</cp:lastPrinted>
  <dcterms:created xsi:type="dcterms:W3CDTF">2015-08-06T15:36:23Z</dcterms:created>
  <dcterms:modified xsi:type="dcterms:W3CDTF">2017-10-09T13:26:40Z</dcterms:modified>
</cp:coreProperties>
</file>