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190" activeTab="0"/>
  </bookViews>
  <sheets>
    <sheet name="ALLOCATIONS" sheetId="1" r:id="rId1"/>
  </sheets>
  <externalReferences>
    <externalReference r:id="rId4"/>
    <externalReference r:id="rId5"/>
    <externalReference r:id="rId6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'[2]Hospital_Details'!$158:$158</definedName>
    <definedName name="AlphaList">#REF!</definedName>
    <definedName name="B">#REF!</definedName>
    <definedName name="B_GME_wo_MC">'[2]Hospital_Details'!$159:$159</definedName>
    <definedName name="BaseLineMatrix">{1,2;3,4}</definedName>
    <definedName name="Bx">#REF!</definedName>
    <definedName name="CCR_OUTPUT_SHOPP3">#REF!</definedName>
    <definedName name="Cost_Add_Back">'[2]Hospital_Details'!$138:$138</definedName>
    <definedName name="Cost_Red_Fact">'[2]Hospital_Details'!$137:$137</definedName>
    <definedName name="cost_UPL_sfy11">#REF!</definedName>
    <definedName name="Density_per_Discharge__Facility__Top_75_PCT__0_density_removed_">#REF!</definedName>
    <definedName name="EY_11">'[2]Hospital_Details'!$169:$169</definedName>
    <definedName name="EY_11A">'[2]Hospital_Details'!$168:$168</definedName>
    <definedName name="EY_18">'[2]Hospital_Details'!$172:$172</definedName>
    <definedName name="EY_27">'[2]Hospital_Details'!$170:$170</definedName>
    <definedName name="EY_29">'[2]Hospital_Details'!$171:$171</definedName>
    <definedName name="F_1041">'[2]Hospital_Details'!$211:$211</definedName>
    <definedName name="F_166">'[2]Hospital_Details'!$367:$367</definedName>
    <definedName name="F_1818H1">'[2]Hospital_Details'!$312:$312</definedName>
    <definedName name="F_1818H2">'[2]Hospital_Details'!$314:$314</definedName>
    <definedName name="F_1818H3">'[2]Hospital_Details'!$315:$315</definedName>
    <definedName name="F_1819AH1">'[2]Hospital_Details'!$318:$318</definedName>
    <definedName name="F_1819AH2">'[2]Hospital_Details'!$319:$319</definedName>
    <definedName name="F_1819AH3">'[2]Hospital_Details'!$320:$320</definedName>
    <definedName name="F_1819H1">'[2]Hospital_Details'!$313:$313</definedName>
    <definedName name="F_1820">'[2]Hospital_Details'!$300:$300</definedName>
    <definedName name="F_1821">'[2]Hospital_Details'!$289:$289</definedName>
    <definedName name="F_1826">'[2]Hospital_Details'!$26:$26</definedName>
    <definedName name="F_1827">'[2]Hospital_Details'!#REF!</definedName>
    <definedName name="F_1827x">'[2]Hospital_Details'!#REF!</definedName>
    <definedName name="F_1828">'[2]Hospital_Details'!$23:$23</definedName>
    <definedName name="F_1833">'[2]Hospital_Details'!$22:$22</definedName>
    <definedName name="F_1838">'[2]Hospital_Details'!$24:$24</definedName>
    <definedName name="F_1838A">'[2]Hospital_Details'!$25:$25</definedName>
    <definedName name="F_1854">'[2]Hospital_Details'!$64:$64</definedName>
    <definedName name="F_1861">'[2]Hospital_Details'!$70:$70</definedName>
    <definedName name="F_1861A">'[2]Hospital_Details'!$71:$71</definedName>
    <definedName name="F_1875">'[2]Hospital_Details'!$65:$65</definedName>
    <definedName name="F_1882">'[2]Hospital_Details'!$72:$72</definedName>
    <definedName name="F_1882A">'[2]Hospital_Details'!$73:$73</definedName>
    <definedName name="F_1896">'[2]Hospital_Details'!$66:$66</definedName>
    <definedName name="F_1903">'[2]Hospital_Details'!$74:$74</definedName>
    <definedName name="F_1903A">'[2]Hospital_Details'!$75:$75</definedName>
    <definedName name="F_1912">'[2]Hospital_Details'!$61:$61</definedName>
    <definedName name="F_1915">'[2]Hospital_Details'!$88:$88</definedName>
    <definedName name="F_1917">'[2]Hospital_Details'!$62:$62</definedName>
    <definedName name="F_1920">'[2]Hospital_Details'!$89:$89</definedName>
    <definedName name="F_1922">'[2]Hospital_Details'!$63:$63</definedName>
    <definedName name="F_1925">'[2]Hospital_Details'!$90:$90</definedName>
    <definedName name="F_1946">'[2]Hospital_Details'!$187:$187</definedName>
    <definedName name="F_1946x">'[2]Hospital_Details'!$188:$188</definedName>
    <definedName name="F_1950">'[2]Hospital_Details'!$189:$189</definedName>
    <definedName name="F_1950A">'[2]Hospital_Details'!$190:$190</definedName>
    <definedName name="F_1962">'[2]Hospital_Details'!$204:$204</definedName>
    <definedName name="F_1962x">'[2]Hospital_Details'!$205:$205</definedName>
    <definedName name="F_1966">'[2]Hospital_Details'!$206:$206</definedName>
    <definedName name="F_1966A">'[2]Hospital_Details'!$207:$207</definedName>
    <definedName name="F_949">'[2]Hospital_Details'!$38:$38</definedName>
    <definedName name="F_995">'[2]Hospital_Details'!$194:$194</definedName>
    <definedName name="FORMULA_A">'[2]Hospital_Details'!$163:$163</definedName>
    <definedName name="FORMULA_B">'[2]Hospital_Details'!$164:$164</definedName>
    <definedName name="FORMULA_C">'[2]Hospital_Details'!$165:$165</definedName>
    <definedName name="FORMULA_D">'[2]Hospital_Details'!$174:$174</definedName>
    <definedName name="FORMULA_T">'[2]Hospital_Details'!$28:$28</definedName>
    <definedName name="GME_COST">'[2]Hospital_Details'!$161:$161</definedName>
    <definedName name="GME_GL">'[2]Hospital_Details'!$179:$179</definedName>
    <definedName name="GME_MGN">'[2]Hospital_Details'!$181:$181</definedName>
    <definedName name="GME_REV">'[2]Hospital_Details'!$153:$153</definedName>
    <definedName name="H_109">'[2]Hospital_Details'!$220:$220</definedName>
    <definedName name="H_110">'[2]Hospital_Details'!$221:$221</definedName>
    <definedName name="H_111">'[2]Hospital_Details'!$222:$222</definedName>
    <definedName name="H_133">'[2]Hospital_Details'!$167:$167</definedName>
    <definedName name="H_134">'[2]Hospital_Details'!$175:$175</definedName>
    <definedName name="H_135">'[2]Hospital_Details'!$176:$176</definedName>
    <definedName name="H_136">'[2]Hospital_Details'!$155:$155</definedName>
    <definedName name="H_137">'[2]Hospital_Details'!$156:$156</definedName>
    <definedName name="H_170">'[2]Hospital_Details'!$247:$247</definedName>
    <definedName name="H_171">'[2]Hospital_Details'!$248:$248</definedName>
    <definedName name="H_172">'[2]Hospital_Details'!$249:$249</definedName>
    <definedName name="H_173">'[2]Hospital_Details'!$239:$239</definedName>
    <definedName name="H_174">'[2]Hospital_Details'!$240:$240</definedName>
    <definedName name="H_180">'[2]Hospital_Details'!$369:$369</definedName>
    <definedName name="H_183">'[2]Hospital_Details'!$118:$118</definedName>
    <definedName name="H_187">'[2]Hospital_Details'!$177:$177</definedName>
    <definedName name="H_190">'[2]Hospital_Details'!$241:$241</definedName>
    <definedName name="H_219">'[2]Hospital_Details'!$258:$258</definedName>
    <definedName name="H_236">'[2]Hospital_Details'!$328:$328</definedName>
    <definedName name="H_236_A">'[2]Hospital_Details'!#REF!</definedName>
    <definedName name="H_237">'[2]Hospital_Details'!$242:$242</definedName>
    <definedName name="H_238">'[2]Hospital_Details'!$243:$243</definedName>
    <definedName name="H_33">'[2]Hospital_Details'!$134:$134</definedName>
    <definedName name="H_331">'[2]Hospital_Details'!$115:$115</definedName>
    <definedName name="H_332">'[2]Hospital_Details'!$123:$123</definedName>
    <definedName name="H_333">'[2]Hospital_Details'!$130:$130</definedName>
    <definedName name="H_336">'[2]Hospital_Details'!$67:$67</definedName>
    <definedName name="H_337">'[2]Hospital_Details'!$68:$68</definedName>
    <definedName name="H_338">'[2]Hospital_Details'!$69:$69</definedName>
    <definedName name="H_36">'[2]Hospital_Details'!$135:$135</definedName>
    <definedName name="H_47">'[2]Hospital_Details'!$226:$226</definedName>
    <definedName name="H_48">'[2]Hospital_Details'!$227:$227</definedName>
    <definedName name="H_51">'[2]Hospital_Details'!$111:$111</definedName>
    <definedName name="H_52">'[2]Hospital_Details'!$112:$112</definedName>
    <definedName name="H_53">'[2]Hospital_Details'!$113:$113</definedName>
    <definedName name="H_532">'[2]Hospital_Details'!$259:$259</definedName>
    <definedName name="H_553">'[2]Hospital_Details'!$116:$116</definedName>
    <definedName name="H_554">'[2]Hospital_Details'!$124:$124</definedName>
    <definedName name="H_555">'[2]Hospital_Details'!$131:$131</definedName>
    <definedName name="H_556">'[2]Hospital_Details'!$117:$117</definedName>
    <definedName name="H_557">'[2]Hospital_Details'!$125:$125</definedName>
    <definedName name="H_558">'[2]Hospital_Details'!$132:$132</definedName>
    <definedName name="H_559">'[2]Hospital_Details'!$76:$76</definedName>
    <definedName name="H_56">'[2]Hospital_Details'!$114:$114</definedName>
    <definedName name="H_560">'[2]Hospital_Details'!$79:$79</definedName>
    <definedName name="H_561">'[2]Hospital_Details'!$82:$82</definedName>
    <definedName name="H_562">'[2]Hospital_Details'!$85:$85</definedName>
    <definedName name="H_563">'[2]Hospital_Details'!$77:$77</definedName>
    <definedName name="H_564">'[2]Hospital_Details'!$80:$80</definedName>
    <definedName name="H_565">'[2]Hospital_Details'!$83:$83</definedName>
    <definedName name="H_566">'[2]Hospital_Details'!$86:$86</definedName>
    <definedName name="H_567">'[2]Hospital_Details'!$78:$78</definedName>
    <definedName name="H_568">'[2]Hospital_Details'!$81:$81</definedName>
    <definedName name="H_569">'[2]Hospital_Details'!$84:$84</definedName>
    <definedName name="H_57">'[2]Hospital_Details'!$119:$119</definedName>
    <definedName name="H_570">'[2]Hospital_Details'!$87:$87</definedName>
    <definedName name="H_58">'[2]Hospital_Details'!$120:$120</definedName>
    <definedName name="H_580">'[2]Hospital_Details'!$133:$133</definedName>
    <definedName name="H_581">'[2]Hospital_Details'!$157:$157</definedName>
    <definedName name="H_59">'[2]Hospital_Details'!$121:$121</definedName>
    <definedName name="H_60">'[2]Hospital_Details'!$122:$122</definedName>
    <definedName name="H_61">'[2]Hospital_Details'!$126:$126</definedName>
    <definedName name="H_62">'[2]Hospital_Details'!$127:$127</definedName>
    <definedName name="H_626">'[2]Hospital_Details'!$32:$32</definedName>
    <definedName name="H_627">'[2]Hospital_Details'!#REF!</definedName>
    <definedName name="H_628">'[2]Hospital_Details'!#REF!</definedName>
    <definedName name="H_63">'[2]Hospital_Details'!$128:$128</definedName>
    <definedName name="H_64">'[2]Hospital_Details'!$129:$129</definedName>
    <definedName name="H_65">'[2]Hospital_Details'!$39:$39</definedName>
    <definedName name="H_66">'[2]Hospital_Details'!$40:$40</definedName>
    <definedName name="H_67">'[2]Hospital_Details'!$41:$41</definedName>
    <definedName name="H_68">'[2]Hospital_Details'!$42:$42</definedName>
    <definedName name="H_805">'[2]Hospital_Details'!#REF!</definedName>
    <definedName name="H_806">'[2]Hospital_Details'!#REF!</definedName>
    <definedName name="H_83">'[2]Hospital_Details'!$368:$368</definedName>
    <definedName name="H_93">'[2]Hospital_Details'!#REF!</definedName>
    <definedName name="HHA_COST">'[2]Hospital_Details'!$245:$245</definedName>
    <definedName name="HHA_GL">'[2]Hospital_Details'!$251:$251</definedName>
    <definedName name="HHA_REV">'[2]Hospital_Details'!$234:$234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'[2]Hospital_Details'!$B$302</definedName>
    <definedName name="IME_FFS">'[2]Hospital_Details'!$301:$301</definedName>
    <definedName name="INLIER_SIM_MC_PMTS">'[2]Hospital_Details'!$306:$306</definedName>
    <definedName name="INP_COST">'[2]Hospital_Details'!$35:$35</definedName>
    <definedName name="INP_GL">'[2]Hospital_Details'!$50:$50</definedName>
    <definedName name="INP_GL_NODSH">'[2]Hospital_Details'!$291:$291</definedName>
    <definedName name="INP_GL_NODSH_IME2.7">'[2]Hospital_Details'!$331:$331</definedName>
    <definedName name="INP_GL_NODSH_IME3.2">'[2]Hospital_Details'!$331:$331</definedName>
    <definedName name="INP_REV">'[2]Hospital_Details'!$19:$19</definedName>
    <definedName name="INP_REV_NODSH">'[2]Hospital_Details'!$286:$286</definedName>
    <definedName name="INP_REV_NODSH_IME2.7">'[2]Hospital_Details'!$296:$296</definedName>
    <definedName name="INP_REV_NODSH_IME3.2">'[2]Hospital_Details'!$296:$296</definedName>
    <definedName name="IRB">'[2]Hospital_Details'!$C$329</definedName>
    <definedName name="MCpct_103">'[2]Hospital_Details'!$323:$323</definedName>
    <definedName name="MCpct_104">'[2]Hospital_Details'!$324:$324</definedName>
    <definedName name="MCpct_105">'[2]Hospital_Details'!$325:$325</definedName>
    <definedName name="MyName">"Ashton"</definedName>
    <definedName name="OkDataSet">#REF!</definedName>
    <definedName name="OKLAHOMA">#REF!</definedName>
    <definedName name="OUT_COST">'[2]Hospital_Details'!$109:$109</definedName>
    <definedName name="OUT_GL">'[2]Hospital_Details'!$148:$148</definedName>
    <definedName name="OUT_REV">'[2]Hospital_Details'!$55:$55</definedName>
    <definedName name="PaymentDataSet">#REF!</definedName>
    <definedName name="Print_Area_MI">'[3]table 2.5'!$B$4:$T$154</definedName>
    <definedName name="_xlnm.Print_Titles" localSheetId="0">'ALLOCATIONS'!$1:$11</definedName>
    <definedName name="PUBUSE">#REF!</definedName>
    <definedName name="q_sum_ex">#REF!</definedName>
    <definedName name="second_version" hidden="1">{"'data dictionary'!$A$1:$C$26"}</definedName>
    <definedName name="SIM_MC_PMTS">'[2]Hospital_Details'!$310:$310</definedName>
    <definedName name="SNF_COST">'[2]Hospital_Details'!$224:$224</definedName>
    <definedName name="SNF_GL">'[2]Hospital_Details'!$229:$229</definedName>
    <definedName name="SNF_REV">'[2]Hospital_Details'!$218:$218</definedName>
    <definedName name="SUB_I_COST">'[2]Hospital_Details'!$192:$192</definedName>
    <definedName name="SUB_I_GL">'[2]Hospital_Details'!$196:$196</definedName>
    <definedName name="SUB_I_REV">'[2]Hospital_Details'!$184:$184</definedName>
    <definedName name="SUB_II_COST">'[2]Hospital_Details'!$209:$209</definedName>
    <definedName name="SUB_II_GL">'[2]Hospital_Details'!$213:$213</definedName>
    <definedName name="SUB_II_REV">'[2]Hospital_Details'!$201:$201</definedName>
    <definedName name="SWING_COST">'[2]Hospital_Details'!$261:$261</definedName>
    <definedName name="SWING_GL">'[2]Hospital_Details'!$281:$281</definedName>
    <definedName name="SWING_MGN">'[2]Hospital_Details'!$283:$283</definedName>
    <definedName name="SWING_REV">'[2]Hospital_Details'!$256:$256</definedName>
    <definedName name="TABLE4J_FY07">#REF!</definedName>
    <definedName name="TaxDataSet">#REF!</definedName>
    <definedName name="TOT_COST">'[2]Hospital_Details'!$14:$14</definedName>
    <definedName name="TOT_GL">'[2]Hospital_Details'!$15:$15</definedName>
    <definedName name="TOT_REV">'[2]Hospital_Details'!$13:$13</definedName>
  </definedNames>
  <calcPr fullCalcOnLoad="1"/>
</workbook>
</file>

<file path=xl/sharedStrings.xml><?xml version="1.0" encoding="utf-8"?>
<sst xmlns="http://schemas.openxmlformats.org/spreadsheetml/2006/main" count="201" uniqueCount="191">
  <si>
    <t>PROVIDER NAME:</t>
  </si>
  <si>
    <t>INCLUDED IN THE DATA ON THIS FORM:</t>
  </si>
  <si>
    <t>MEDICARE PROVIDER NUMBER:</t>
  </si>
  <si>
    <t>CARL ALBERT COMM MHC</t>
  </si>
  <si>
    <t>CCR</t>
  </si>
  <si>
    <t>Licensed Beds</t>
  </si>
  <si>
    <t>OB / GYN</t>
  </si>
  <si>
    <t>OKLAHOMA MEDICAID PROVIDER NUMBER(S)</t>
  </si>
  <si>
    <t>1.1    Medicaid Inpatient Days</t>
  </si>
  <si>
    <t>1.4    Total Inpatient Days</t>
  </si>
  <si>
    <t>1.5    Medicaid Inpatient Utilization</t>
  </si>
  <si>
    <t>3.7   Total Indigent Care</t>
  </si>
  <si>
    <t>DSH UPL</t>
  </si>
  <si>
    <t>CCR x Hospital Indigent Care = Indigent Care Cost</t>
  </si>
  <si>
    <t>Formula:  Hospital Indigent Care Amount Divided by Sum Total of all Hospital Indigent Care</t>
  </si>
  <si>
    <t>Group = Beds &gt; 300</t>
  </si>
  <si>
    <t>Group = Beds &gt; 100  &lt; 300</t>
  </si>
  <si>
    <t>Group = Beds &lt; 100</t>
  </si>
  <si>
    <t>Total Bed for Private and Community Hospitals</t>
  </si>
  <si>
    <t>Subtotal Beds for Hospitals &gt; than 300 Beds</t>
  </si>
  <si>
    <t>Percent of Total Medicaid Days for Private &amp; Community Hospitals</t>
  </si>
  <si>
    <t>Count of Hospitals</t>
  </si>
  <si>
    <t>DSH Allocation Allowed</t>
  </si>
  <si>
    <t>Subtotal Beds for Hospitals &gt;= 100 &lt; 300 Beds</t>
  </si>
  <si>
    <t>Subtotal Beds for Hospitals &lt; 100 Beds</t>
  </si>
  <si>
    <t>IMD</t>
  </si>
  <si>
    <t>Private &amp; Community Hospitals</t>
  </si>
  <si>
    <t>TOTAL</t>
  </si>
  <si>
    <t>DSH Allocation</t>
  </si>
  <si>
    <t>EXCEEDS UPL</t>
  </si>
  <si>
    <t>Recycled Amount</t>
  </si>
  <si>
    <t>IMD (DMH Pays State Share)</t>
  </si>
  <si>
    <t xml:space="preserve"> NEW DSH ALLOCATION</t>
  </si>
  <si>
    <t>Total Medicaid Inpatient Days for All Private and Community Hospitals</t>
  </si>
  <si>
    <t>Total Medicaid Inpatient Days for Private and Community Hospitals with &lt; 300 Beds</t>
  </si>
  <si>
    <t>Percent of Total Medicaid Days for Private &amp; Community Hospitals with &lt; 300 Beds</t>
  </si>
  <si>
    <t>Federal Fiscal Year 2013 DSH</t>
  </si>
  <si>
    <t>ATOKA MEMORIAL HOSPITAL</t>
  </si>
  <si>
    <t>BAILEY MEDICAL CENTER LLC</t>
  </si>
  <si>
    <t>CAH ACQUISITION COMPANY 12 LLC</t>
  </si>
  <si>
    <t>CLAREMORE REGIONAL HOSPIT</t>
  </si>
  <si>
    <t>COAL COUNTY GENERAL HOSPITAL INC</t>
  </si>
  <si>
    <t>COMANCHE CO MEM HSP</t>
  </si>
  <si>
    <t>CRAIG GENERAL HOSPITAL</t>
  </si>
  <si>
    <t>CUSHING REGIONAL HOSPITAL</t>
  </si>
  <si>
    <t>DEACONESS HSP</t>
  </si>
  <si>
    <t>DRUMRIGHT REGIONAL HOSPITAL</t>
  </si>
  <si>
    <t>DUNCAN REGIONAL HOSP</t>
  </si>
  <si>
    <t>GRADY MEMORIAL HOSPITAL</t>
  </si>
  <si>
    <t>GREAT PLAINS REGIONAL MEDICAL CENTER</t>
  </si>
  <si>
    <t>GRIFFIN MEMORIAL HOSPITAL</t>
  </si>
  <si>
    <t>HARMON MEM HSP</t>
  </si>
  <si>
    <t>HENRYETTA MEDICAL CENTER</t>
  </si>
  <si>
    <t>HILLCREST MEDICAL CENTER</t>
  </si>
  <si>
    <t>HOLDENVILLE GEN HSP</t>
  </si>
  <si>
    <t>INTEGRIS BAPTIST MEDICAL C</t>
  </si>
  <si>
    <t>INTEGRIS BAPTIST REGIONAL HEALTH CE</t>
  </si>
  <si>
    <t>INTEGRIS BASS MEM BAP</t>
  </si>
  <si>
    <t>INTEGRIS CANADIAN VALLEY HOSPITAL</t>
  </si>
  <si>
    <t>INTEGRIS GROVE HOSPITAL</t>
  </si>
  <si>
    <t>INTEGRIS SOUTHWEST MEDICAL</t>
  </si>
  <si>
    <t>JACKSON CO MEM HSP</t>
  </si>
  <si>
    <t>JANE PHILLIPS EP HSP</t>
  </si>
  <si>
    <t>KINGFISHER REG HOSP</t>
  </si>
  <si>
    <t>MERCY HEALTH CENTER</t>
  </si>
  <si>
    <t>MERCY MEMORIAL HEALTH CTR</t>
  </si>
  <si>
    <t>MIDWEST CITY REGIONAL HOSP</t>
  </si>
  <si>
    <t>NORMAN REGIONAL HOSPITAL</t>
  </si>
  <si>
    <t>PAULS VALLEY GEN HSP</t>
  </si>
  <si>
    <t>PONCA CITY MEDICAL CENTER</t>
  </si>
  <si>
    <t>PRAGUE COMMUNITY HOSPITAL</t>
  </si>
  <si>
    <t>SAINT FRANCIS HOSPITAL</t>
  </si>
  <si>
    <t>SAINT FRANCIS HOSPITAL SOUTH</t>
  </si>
  <si>
    <t>SOUTHCREST HOSPITAL</t>
  </si>
  <si>
    <t>ST ANTHONY HSP</t>
  </si>
  <si>
    <t>ST JOHN MED CTR</t>
  </si>
  <si>
    <t>ST JOHN OWASSO</t>
  </si>
  <si>
    <t>UNITY HEALTH CENTER</t>
  </si>
  <si>
    <t>VALLEY VIEW REG HOSP</t>
  </si>
  <si>
    <t>WEATHERFORD HOSPITAL AUTHORITY</t>
  </si>
  <si>
    <t>WOODWARD REGIONAL HOSPITAL</t>
  </si>
  <si>
    <t>100262850D</t>
  </si>
  <si>
    <t>200102450A</t>
  </si>
  <si>
    <t>200311270A</t>
  </si>
  <si>
    <t>100700640A</t>
  </si>
  <si>
    <t>100726280B</t>
  </si>
  <si>
    <t>100774650D</t>
  </si>
  <si>
    <t>100749570S</t>
  </si>
  <si>
    <t>100261400B</t>
  </si>
  <si>
    <t>200044190A</t>
  </si>
  <si>
    <t>100699370A</t>
  </si>
  <si>
    <t>200259440A</t>
  </si>
  <si>
    <t>100700120A</t>
  </si>
  <si>
    <t>100700820A</t>
  </si>
  <si>
    <t>100699410A</t>
  </si>
  <si>
    <t>100690030A</t>
  </si>
  <si>
    <t>100700780B</t>
  </si>
  <si>
    <t>200045700C</t>
  </si>
  <si>
    <t>200044210A</t>
  </si>
  <si>
    <t>100699880A</t>
  </si>
  <si>
    <t>100806400C</t>
  </si>
  <si>
    <t>100699440A</t>
  </si>
  <si>
    <t>100699500S</t>
  </si>
  <si>
    <t>100699500A</t>
  </si>
  <si>
    <t>100700610A</t>
  </si>
  <si>
    <t>100699700A</t>
  </si>
  <si>
    <t>100700200A</t>
  </si>
  <si>
    <t>100699350A</t>
  </si>
  <si>
    <t>100699490A</t>
  </si>
  <si>
    <t>100699510A</t>
  </si>
  <si>
    <t>100699390A</t>
  </si>
  <si>
    <t>100262320C</t>
  </si>
  <si>
    <t>100700490A</t>
  </si>
  <si>
    <t>100700690A</t>
  </si>
  <si>
    <t>100699890A</t>
  </si>
  <si>
    <t>100699420A</t>
  </si>
  <si>
    <t>200231400B</t>
  </si>
  <si>
    <t>100699570A</t>
  </si>
  <si>
    <t>200031310A</t>
  </si>
  <si>
    <t>100697900A</t>
  </si>
  <si>
    <t>100699540A</t>
  </si>
  <si>
    <t>100699400A</t>
  </si>
  <si>
    <t>200106410A</t>
  </si>
  <si>
    <t>100740840B</t>
  </si>
  <si>
    <t>100728840B</t>
  </si>
  <si>
    <t>100699870E</t>
  </si>
  <si>
    <t>200019120A</t>
  </si>
  <si>
    <t>37-0018</t>
  </si>
  <si>
    <t>37-1300</t>
  </si>
  <si>
    <t>37-0020</t>
  </si>
  <si>
    <t>100699570N</t>
  </si>
  <si>
    <t>37-0091 &amp; 37-T091</t>
  </si>
  <si>
    <t>37-0218</t>
  </si>
  <si>
    <t>37-0106 &amp; 37-T106</t>
  </si>
  <si>
    <t>100700200R</t>
  </si>
  <si>
    <t>37-0113</t>
  </si>
  <si>
    <t>37-0211</t>
  </si>
  <si>
    <t>37-0016</t>
  </si>
  <si>
    <t>100806400Y, 100806400B, 100689250A</t>
  </si>
  <si>
    <t>100806400X, 100800400W</t>
  </si>
  <si>
    <t>37-0028</t>
  </si>
  <si>
    <t>37-0056</t>
  </si>
  <si>
    <t>37-0008</t>
  </si>
  <si>
    <t>370054</t>
  </si>
  <si>
    <t>37-1321</t>
  </si>
  <si>
    <t>37-0004</t>
  </si>
  <si>
    <t>37-1313</t>
  </si>
  <si>
    <t>37-1319</t>
  </si>
  <si>
    <t>370036</t>
  </si>
  <si>
    <t>370094</t>
  </si>
  <si>
    <t>37-1323</t>
  </si>
  <si>
    <t>37-0149</t>
  </si>
  <si>
    <t>NPI 1144231432 Medicare 370227</t>
  </si>
  <si>
    <t>37-0019</t>
  </si>
  <si>
    <t>100700120N</t>
  </si>
  <si>
    <t>37-0023</t>
  </si>
  <si>
    <t>17-1331</t>
  </si>
  <si>
    <t>1932169950</t>
  </si>
  <si>
    <t>37-4006</t>
  </si>
  <si>
    <t>100726280C</t>
  </si>
  <si>
    <t>37-0039</t>
  </si>
  <si>
    <t>200044190D</t>
  </si>
  <si>
    <t>32-0099</t>
  </si>
  <si>
    <t>100699400H</t>
  </si>
  <si>
    <t>100699400I</t>
  </si>
  <si>
    <t>37-0117, 37S114, 37T114</t>
  </si>
  <si>
    <t>37-0183</t>
  </si>
  <si>
    <t>200044210B, 200044210C</t>
  </si>
  <si>
    <t>200044210E</t>
  </si>
  <si>
    <t>37-0001 &amp; 37-T001</t>
  </si>
  <si>
    <t>37-1335</t>
  </si>
  <si>
    <t>J D MCCARTY C P CTR</t>
  </si>
  <si>
    <t>100700670A</t>
  </si>
  <si>
    <t>100261400G</t>
  </si>
  <si>
    <t>37-1301</t>
  </si>
  <si>
    <t>37-330</t>
  </si>
  <si>
    <t>100699540H, 100699540P</t>
  </si>
  <si>
    <t>100699540T</t>
  </si>
  <si>
    <t>37-0037</t>
  </si>
  <si>
    <t>37-0002</t>
  </si>
  <si>
    <t>1006993370E</t>
  </si>
  <si>
    <t>100699370F</t>
  </si>
  <si>
    <t>37-0032, 37-T032, 37-S032</t>
  </si>
  <si>
    <t>GEORGE NIGH REHAB INST VA</t>
  </si>
  <si>
    <t>100693650A</t>
  </si>
  <si>
    <t>373026, GRGNGHRHB</t>
  </si>
  <si>
    <t>37-4000</t>
  </si>
  <si>
    <t>OHCA State Share @ 36.00%</t>
  </si>
  <si>
    <t>DMH State Share @ 36.00%</t>
  </si>
  <si>
    <t>Federal Share @ 64.00%</t>
  </si>
  <si>
    <t>37-0006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</si>
</sst>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_)"/>
    <numFmt numFmtId="167" formatCode="_(&quot;$&quot;* #,##0_);_(&quot;$&quot;* \(#,##0\);_(&quot;$&quot;* &quot;-&quot;??_);_(@_)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b/>
      <sz val="18"/>
      <color indexed="9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8"/>
      <color theme="0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6" fontId="16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2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10" fontId="52" fillId="0" borderId="10" xfId="84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164" fontId="8" fillId="33" borderId="10" xfId="44" applyNumberFormat="1" applyFont="1" applyFill="1" applyBorder="1" applyAlignment="1">
      <alignment horizontal="left" wrapText="1"/>
    </xf>
    <xf numFmtId="164" fontId="8" fillId="33" borderId="10" xfId="44" applyNumberFormat="1" applyFont="1" applyFill="1" applyBorder="1" applyAlignment="1">
      <alignment wrapText="1"/>
    </xf>
    <xf numFmtId="9" fontId="8" fillId="33" borderId="10" xfId="84" applyFont="1" applyFill="1" applyBorder="1" applyAlignment="1">
      <alignment wrapText="1"/>
    </xf>
    <xf numFmtId="164" fontId="8" fillId="33" borderId="10" xfId="44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0" borderId="0" xfId="44" applyNumberFormat="1" applyFont="1" applyFill="1" applyBorder="1" applyAlignment="1">
      <alignment horizontal="left"/>
    </xf>
    <xf numFmtId="0" fontId="53" fillId="34" borderId="11" xfId="44" applyNumberFormat="1" applyFont="1" applyFill="1" applyBorder="1" applyAlignment="1">
      <alignment horizontal="center" vertical="center"/>
    </xf>
    <xf numFmtId="43" fontId="52" fillId="0" borderId="10" xfId="44" applyFont="1" applyBorder="1" applyAlignment="1">
      <alignment/>
    </xf>
    <xf numFmtId="43" fontId="52" fillId="0" borderId="0" xfId="0" applyNumberFormat="1" applyFont="1" applyAlignment="1">
      <alignment/>
    </xf>
    <xf numFmtId="0" fontId="12" fillId="0" borderId="0" xfId="44" applyNumberFormat="1" applyFont="1" applyFill="1" applyBorder="1" applyAlignment="1">
      <alignment horizontal="right" wrapText="1"/>
    </xf>
    <xf numFmtId="43" fontId="52" fillId="0" borderId="0" xfId="44" applyFont="1" applyBorder="1" applyAlignment="1">
      <alignment/>
    </xf>
    <xf numFmtId="43" fontId="52" fillId="0" borderId="0" xfId="44" applyFont="1" applyFill="1" applyBorder="1" applyAlignment="1">
      <alignment/>
    </xf>
    <xf numFmtId="10" fontId="52" fillId="0" borderId="10" xfId="84" applyNumberFormat="1" applyFont="1" applyBorder="1" applyAlignment="1">
      <alignment/>
    </xf>
    <xf numFmtId="165" fontId="52" fillId="0" borderId="10" xfId="44" applyNumberFormat="1" applyFont="1" applyBorder="1" applyAlignment="1">
      <alignment/>
    </xf>
    <xf numFmtId="164" fontId="52" fillId="0" borderId="0" xfId="44" applyNumberFormat="1" applyFont="1" applyAlignment="1">
      <alignment/>
    </xf>
    <xf numFmtId="164" fontId="54" fillId="0" borderId="0" xfId="44" applyNumberFormat="1" applyFont="1" applyAlignment="1">
      <alignment/>
    </xf>
    <xf numFmtId="0" fontId="54" fillId="0" borderId="0" xfId="0" applyFont="1" applyAlignment="1">
      <alignment/>
    </xf>
    <xf numFmtId="164" fontId="52" fillId="0" borderId="10" xfId="44" applyNumberFormat="1" applyFont="1" applyBorder="1" applyAlignment="1">
      <alignment/>
    </xf>
    <xf numFmtId="10" fontId="54" fillId="0" borderId="0" xfId="84" applyNumberFormat="1" applyFont="1" applyAlignment="1">
      <alignment/>
    </xf>
    <xf numFmtId="164" fontId="54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164" fontId="8" fillId="0" borderId="12" xfId="44" applyNumberFormat="1" applyFont="1" applyFill="1" applyBorder="1" applyAlignment="1">
      <alignment horizontal="right" wrapText="1"/>
    </xf>
    <xf numFmtId="0" fontId="8" fillId="0" borderId="13" xfId="44" applyNumberFormat="1" applyFont="1" applyFill="1" applyBorder="1" applyAlignment="1">
      <alignment horizontal="right" wrapText="1"/>
    </xf>
    <xf numFmtId="0" fontId="8" fillId="0" borderId="14" xfId="44" applyNumberFormat="1" applyFont="1" applyFill="1" applyBorder="1" applyAlignment="1">
      <alignment horizontal="right" wrapText="1"/>
    </xf>
    <xf numFmtId="0" fontId="8" fillId="0" borderId="15" xfId="44" applyNumberFormat="1" applyFont="1" applyFill="1" applyBorder="1" applyAlignment="1">
      <alignment horizontal="right"/>
    </xf>
    <xf numFmtId="0" fontId="8" fillId="0" borderId="16" xfId="44" applyNumberFormat="1" applyFont="1" applyFill="1" applyBorder="1" applyAlignment="1">
      <alignment horizontal="right"/>
    </xf>
    <xf numFmtId="0" fontId="8" fillId="0" borderId="17" xfId="44" applyNumberFormat="1" applyFont="1" applyFill="1" applyBorder="1" applyAlignment="1">
      <alignment horizontal="right"/>
    </xf>
    <xf numFmtId="10" fontId="54" fillId="0" borderId="0" xfId="0" applyNumberFormat="1" applyFont="1" applyFill="1" applyAlignment="1">
      <alignment/>
    </xf>
    <xf numFmtId="164" fontId="52" fillId="0" borderId="0" xfId="0" applyNumberFormat="1" applyFont="1" applyAlignment="1">
      <alignment/>
    </xf>
    <xf numFmtId="44" fontId="52" fillId="0" borderId="10" xfId="56" applyFont="1" applyBorder="1" applyAlignment="1">
      <alignment/>
    </xf>
    <xf numFmtId="0" fontId="56" fillId="34" borderId="10" xfId="0" applyFont="1" applyFill="1" applyBorder="1" applyAlignment="1">
      <alignment/>
    </xf>
    <xf numFmtId="164" fontId="55" fillId="34" borderId="10" xfId="44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 quotePrefix="1">
      <alignment horizontal="center"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 quotePrefix="1">
      <alignment/>
    </xf>
    <xf numFmtId="164" fontId="55" fillId="34" borderId="10" xfId="44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center"/>
    </xf>
    <xf numFmtId="164" fontId="52" fillId="0" borderId="10" xfId="44" applyNumberFormat="1" applyFont="1" applyFill="1" applyBorder="1" applyAlignment="1" applyProtection="1">
      <alignment horizontal="right"/>
      <protection locked="0"/>
    </xf>
    <xf numFmtId="49" fontId="52" fillId="0" borderId="10" xfId="0" applyNumberFormat="1" applyFont="1" applyBorder="1" applyAlignment="1" applyProtection="1">
      <alignment horizontal="right"/>
      <protection locked="0"/>
    </xf>
    <xf numFmtId="44" fontId="52" fillId="0" borderId="10" xfId="0" applyNumberFormat="1" applyFont="1" applyBorder="1" applyAlignment="1">
      <alignment/>
    </xf>
    <xf numFmtId="44" fontId="54" fillId="0" borderId="0" xfId="56" applyFont="1" applyAlignment="1">
      <alignment/>
    </xf>
    <xf numFmtId="167" fontId="52" fillId="0" borderId="10" xfId="56" applyNumberFormat="1" applyFont="1" applyBorder="1" applyAlignment="1">
      <alignment/>
    </xf>
    <xf numFmtId="167" fontId="54" fillId="0" borderId="0" xfId="56" applyNumberFormat="1" applyFont="1" applyAlignment="1">
      <alignment/>
    </xf>
    <xf numFmtId="43" fontId="52" fillId="0" borderId="10" xfId="44" applyNumberFormat="1" applyFont="1" applyBorder="1" applyAlignment="1">
      <alignment/>
    </xf>
    <xf numFmtId="165" fontId="52" fillId="0" borderId="0" xfId="44" applyNumberFormat="1" applyFont="1" applyAlignment="1">
      <alignment/>
    </xf>
    <xf numFmtId="165" fontId="8" fillId="33" borderId="10" xfId="44" applyNumberFormat="1" applyFont="1" applyFill="1" applyBorder="1" applyAlignment="1">
      <alignment horizontal="center" wrapText="1"/>
    </xf>
    <xf numFmtId="165" fontId="55" fillId="34" borderId="10" xfId="44" applyNumberFormat="1" applyFont="1" applyFill="1" applyBorder="1" applyAlignment="1">
      <alignment horizontal="center"/>
    </xf>
    <xf numFmtId="165" fontId="54" fillId="0" borderId="0" xfId="44" applyNumberFormat="1" applyFont="1" applyAlignment="1">
      <alignment/>
    </xf>
    <xf numFmtId="165" fontId="55" fillId="34" borderId="10" xfId="44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10" fontId="54" fillId="0" borderId="0" xfId="56" applyNumberFormat="1" applyFont="1" applyAlignment="1">
      <alignment/>
    </xf>
    <xf numFmtId="44" fontId="54" fillId="0" borderId="10" xfId="56" applyFont="1" applyFill="1" applyBorder="1" applyAlignment="1">
      <alignment/>
    </xf>
    <xf numFmtId="44" fontId="54" fillId="0" borderId="10" xfId="56" applyFont="1" applyBorder="1" applyAlignment="1">
      <alignment/>
    </xf>
    <xf numFmtId="44" fontId="54" fillId="0" borderId="18" xfId="56" applyFont="1" applyFill="1" applyBorder="1" applyAlignment="1">
      <alignment/>
    </xf>
    <xf numFmtId="44" fontId="54" fillId="34" borderId="10" xfId="56" applyFont="1" applyFill="1" applyBorder="1" applyAlignment="1">
      <alignment/>
    </xf>
    <xf numFmtId="44" fontId="54" fillId="0" borderId="19" xfId="56" applyFont="1" applyBorder="1" applyAlignment="1">
      <alignment/>
    </xf>
    <xf numFmtId="44" fontId="54" fillId="0" borderId="20" xfId="56" applyFont="1" applyFill="1" applyBorder="1" applyAlignment="1">
      <alignment/>
    </xf>
  </cellXfs>
  <cellStyles count="79">
    <cellStyle name="Normal" xfId="0"/>
    <cellStyle name="£Z_x0004_Ç_x0006_^_x0004_" xfId="15"/>
    <cellStyle name="£Z_x0004_Ç_x0006_^_x0004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[0] 2" xfId="46"/>
    <cellStyle name="Comma 2" xfId="47"/>
    <cellStyle name="Comma 2 2" xfId="48"/>
    <cellStyle name="Comma 2 3" xfId="49"/>
    <cellStyle name="Comma 2 3 2" xfId="50"/>
    <cellStyle name="Comma 2 4" xfId="51"/>
    <cellStyle name="Comma 3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Linked Cell" xfId="66"/>
    <cellStyle name="Neutral" xfId="67"/>
    <cellStyle name="Normal - Style1" xfId="68"/>
    <cellStyle name="Normal 2" xfId="69"/>
    <cellStyle name="Normal 2 2" xfId="70"/>
    <cellStyle name="Normal 2 2 2" xfId="71"/>
    <cellStyle name="Normal 2 3" xfId="72"/>
    <cellStyle name="Normal 3" xfId="73"/>
    <cellStyle name="Normal 3 2" xfId="74"/>
    <cellStyle name="Normal 3 2 2" xfId="75"/>
    <cellStyle name="Normal 4" xfId="76"/>
    <cellStyle name="Normal 4 2" xfId="77"/>
    <cellStyle name="Normal 5" xfId="78"/>
    <cellStyle name="Normal 6" xfId="79"/>
    <cellStyle name="Normal 7" xfId="80"/>
    <cellStyle name="Normal 8" xfId="81"/>
    <cellStyle name="Note" xfId="82"/>
    <cellStyle name="Output" xfId="83"/>
    <cellStyle name="Percent" xfId="84"/>
    <cellStyle name="Percent 2" xfId="85"/>
    <cellStyle name="Percent 2 2" xfId="86"/>
    <cellStyle name="Percent 3" xfId="87"/>
    <cellStyle name="Percent 4" xfId="88"/>
    <cellStyle name="Percent 5" xfId="89"/>
    <cellStyle name="Title" xfId="90"/>
    <cellStyle name="Total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SYS\Dept\EFI\Shared\Projects\Forecaster\Hospital%20Files\330203v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SYS\Shared\Projects\State%20Assoc%20Clients\2005\Templates\Medicare%20Margins\STATE%20Medicare%20Margins%206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SYS\DOCUME~1\KKRAWIEC\LOCALS~1\Temp\Temporary%20Directory%201%20for%20HURT%20Analysis%209.0.zip\MA%20Rate%20Growth%201997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5">
        <row r="13">
          <cell r="A13" t="str">
            <v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>H236 </v>
          </cell>
          <cell r="C328" t="str">
            <v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19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>              (3)</v>
          </cell>
          <cell r="J24">
            <v>230</v>
          </cell>
          <cell r="L24">
            <v>230</v>
          </cell>
          <cell r="N24" t="str">
            <v>              (3)</v>
          </cell>
          <cell r="P24">
            <v>218</v>
          </cell>
          <cell r="R24">
            <v>218</v>
          </cell>
          <cell r="T24" t="str">
            <v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>              (3)</v>
          </cell>
          <cell r="J28">
            <v>94</v>
          </cell>
          <cell r="L28">
            <v>94</v>
          </cell>
          <cell r="N28" t="str">
            <v>              (3)</v>
          </cell>
          <cell r="P28">
            <v>89</v>
          </cell>
          <cell r="R28">
            <v>89</v>
          </cell>
          <cell r="T28" t="str">
            <v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>              (3)</v>
          </cell>
          <cell r="J49">
            <v>123</v>
          </cell>
          <cell r="L49">
            <v>123</v>
          </cell>
          <cell r="N49" t="str">
            <v>              (3)</v>
          </cell>
          <cell r="P49">
            <v>117</v>
          </cell>
          <cell r="R49">
            <v>117</v>
          </cell>
          <cell r="T49" t="str">
            <v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>              (3)</v>
          </cell>
          <cell r="J99">
            <v>49</v>
          </cell>
          <cell r="L99">
            <v>49</v>
          </cell>
          <cell r="N99" t="str">
            <v>              (3)</v>
          </cell>
          <cell r="P99">
            <v>46</v>
          </cell>
          <cell r="R99">
            <v>46</v>
          </cell>
          <cell r="T99" t="str">
            <v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PageLayoutView="0" workbookViewId="0" topLeftCell="A1">
      <pane xSplit="4" ySplit="11" topLeftCell="E2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2" sqref="E12"/>
    </sheetView>
  </sheetViews>
  <sheetFormatPr defaultColWidth="9.00390625" defaultRowHeight="14.25"/>
  <cols>
    <col min="1" max="1" width="54.00390625" style="1" bestFit="1" customWidth="1"/>
    <col min="2" max="2" width="11.25390625" style="22" bestFit="1" customWidth="1"/>
    <col min="3" max="3" width="10.50390625" style="1" bestFit="1" customWidth="1"/>
    <col min="4" max="4" width="11.25390625" style="1" bestFit="1" customWidth="1"/>
    <col min="5" max="5" width="25.625" style="1" bestFit="1" customWidth="1"/>
    <col min="6" max="6" width="17.50390625" style="1" bestFit="1" customWidth="1"/>
    <col min="7" max="7" width="18.625" style="1" bestFit="1" customWidth="1"/>
    <col min="8" max="8" width="6.75390625" style="1" bestFit="1" customWidth="1"/>
    <col min="9" max="9" width="6.375" style="1" bestFit="1" customWidth="1"/>
    <col min="10" max="10" width="7.50390625" style="1" bestFit="1" customWidth="1"/>
    <col min="11" max="11" width="12.00390625" style="1" bestFit="1" customWidth="1"/>
    <col min="12" max="12" width="6.00390625" style="55" bestFit="1" customWidth="1"/>
    <col min="13" max="13" width="11.25390625" style="1" bestFit="1" customWidth="1"/>
    <col min="14" max="14" width="12.00390625" style="1" bestFit="1" customWidth="1"/>
    <col min="15" max="15" width="9.00390625" style="1" bestFit="1" customWidth="1"/>
    <col min="16" max="16" width="9.375" style="1" bestFit="1" customWidth="1"/>
    <col min="17" max="17" width="6.875" style="1" bestFit="1" customWidth="1"/>
    <col min="18" max="16384" width="9.00390625" style="28" customWidth="1"/>
  </cols>
  <sheetData>
    <row r="1" spans="1:17" ht="42.75" customHeight="1" thickBot="1">
      <c r="A1" s="14" t="s">
        <v>36</v>
      </c>
      <c r="B1" s="31" t="s">
        <v>26</v>
      </c>
      <c r="C1" s="32" t="s">
        <v>31</v>
      </c>
      <c r="D1" s="33" t="s">
        <v>27</v>
      </c>
      <c r="E1" s="17"/>
      <c r="Q1" s="28"/>
    </row>
    <row r="2" spans="1:17" ht="12">
      <c r="A2" s="34" t="s">
        <v>28</v>
      </c>
      <c r="B2" s="62">
        <v>40701863</v>
      </c>
      <c r="C2" s="63">
        <v>1057788</v>
      </c>
      <c r="D2" s="64">
        <f>SUM(B2:C2)</f>
        <v>41759651</v>
      </c>
      <c r="E2" s="18"/>
      <c r="Q2" s="28"/>
    </row>
    <row r="3" spans="1:17" ht="12">
      <c r="A3" s="35" t="s">
        <v>187</v>
      </c>
      <c r="B3" s="62">
        <f>B2*0.36</f>
        <v>14652670.68</v>
      </c>
      <c r="C3" s="65">
        <v>0</v>
      </c>
      <c r="D3" s="64">
        <f>SUM(B3:C3)</f>
        <v>14652670.68</v>
      </c>
      <c r="E3" s="19"/>
      <c r="Q3" s="28"/>
    </row>
    <row r="4" spans="1:17" ht="12">
      <c r="A4" s="35" t="s">
        <v>188</v>
      </c>
      <c r="B4" s="65">
        <v>0</v>
      </c>
      <c r="C4" s="62">
        <f>C2*0.36</f>
        <v>380803.68</v>
      </c>
      <c r="D4" s="64">
        <f>SUM(B4:C4)</f>
        <v>380803.68</v>
      </c>
      <c r="E4" s="19"/>
      <c r="Q4" s="28"/>
    </row>
    <row r="5" spans="1:17" ht="12" thickBot="1">
      <c r="A5" s="36" t="s">
        <v>189</v>
      </c>
      <c r="B5" s="66">
        <f>B2*0.64</f>
        <v>26049192.32</v>
      </c>
      <c r="C5" s="66">
        <f>C2*0.64</f>
        <v>676984.3200000001</v>
      </c>
      <c r="D5" s="67">
        <f>SUM(B5:C5)</f>
        <v>26726176.64</v>
      </c>
      <c r="E5" s="18"/>
      <c r="Q5" s="28"/>
    </row>
    <row r="6" spans="4:5" ht="12">
      <c r="D6" s="16"/>
      <c r="E6" s="16"/>
    </row>
    <row r="7" spans="1:2" ht="12">
      <c r="A7" s="13" t="s">
        <v>18</v>
      </c>
      <c r="B7" s="23">
        <f>B21+B40+B72</f>
        <v>8393</v>
      </c>
    </row>
    <row r="8" spans="1:2" ht="12">
      <c r="A8" s="13" t="s">
        <v>33</v>
      </c>
      <c r="B8" s="23">
        <f>H21+H40+H72</f>
        <v>405361</v>
      </c>
    </row>
    <row r="9" spans="1:2" ht="12">
      <c r="A9" s="13" t="s">
        <v>34</v>
      </c>
      <c r="B9" s="23">
        <f>H40+H72</f>
        <v>113690</v>
      </c>
    </row>
    <row r="11" spans="1:17" s="12" customFormat="1" ht="120">
      <c r="A11" s="6" t="s">
        <v>0</v>
      </c>
      <c r="B11" s="11" t="s">
        <v>5</v>
      </c>
      <c r="C11" s="7" t="s">
        <v>6</v>
      </c>
      <c r="D11" s="6" t="s">
        <v>7</v>
      </c>
      <c r="E11" s="6" t="s">
        <v>1</v>
      </c>
      <c r="F11" s="6" t="s">
        <v>1</v>
      </c>
      <c r="G11" s="6" t="s">
        <v>2</v>
      </c>
      <c r="H11" s="8" t="s">
        <v>8</v>
      </c>
      <c r="I11" s="9" t="s">
        <v>9</v>
      </c>
      <c r="J11" s="10" t="s">
        <v>10</v>
      </c>
      <c r="K11" s="9" t="s">
        <v>11</v>
      </c>
      <c r="L11" s="56" t="s">
        <v>4</v>
      </c>
      <c r="M11" s="11" t="s">
        <v>12</v>
      </c>
      <c r="N11" s="7" t="s">
        <v>13</v>
      </c>
      <c r="O11" s="7" t="s">
        <v>14</v>
      </c>
      <c r="P11" s="11" t="s">
        <v>32</v>
      </c>
      <c r="Q11" s="11" t="s">
        <v>29</v>
      </c>
    </row>
    <row r="12" spans="1:17" s="29" customFormat="1" ht="15">
      <c r="A12" s="40" t="s">
        <v>15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57"/>
      <c r="M12" s="42"/>
      <c r="N12" s="43"/>
      <c r="O12" s="42"/>
      <c r="P12" s="44"/>
      <c r="Q12" s="45"/>
    </row>
    <row r="13" spans="1:17" ht="12">
      <c r="A13" s="47" t="s">
        <v>53</v>
      </c>
      <c r="B13" s="25">
        <v>681</v>
      </c>
      <c r="C13" s="4">
        <v>2</v>
      </c>
      <c r="D13" s="47" t="s">
        <v>98</v>
      </c>
      <c r="E13" s="4" t="s">
        <v>167</v>
      </c>
      <c r="F13" s="4" t="s">
        <v>168</v>
      </c>
      <c r="G13" s="4" t="s">
        <v>169</v>
      </c>
      <c r="H13" s="4">
        <v>55297</v>
      </c>
      <c r="I13" s="4">
        <v>130714</v>
      </c>
      <c r="J13" s="20">
        <v>0.5195464908120018</v>
      </c>
      <c r="K13" s="39">
        <v>514580424</v>
      </c>
      <c r="L13" s="21">
        <v>0.2457</v>
      </c>
      <c r="M13" s="39">
        <v>27227870.215720043</v>
      </c>
      <c r="N13" s="50">
        <f aca="true" t="shared" si="0" ref="N13:N20">L13*K13</f>
        <v>126432410.1768</v>
      </c>
      <c r="O13" s="20">
        <f aca="true" t="shared" si="1" ref="O13:O20">N13/$N$21</f>
        <v>0.16189967983281303</v>
      </c>
      <c r="P13" s="52">
        <f aca="true" t="shared" si="2" ref="P13:P20">O13*($B$24+$B$25)</f>
        <v>4283252.082394362</v>
      </c>
      <c r="Q13" s="4">
        <f aca="true" t="shared" si="3" ref="Q13:Q20">+IF(P13&gt;M13,1,0)</f>
        <v>0</v>
      </c>
    </row>
    <row r="14" spans="1:17" ht="12">
      <c r="A14" s="47" t="s">
        <v>55</v>
      </c>
      <c r="B14" s="25">
        <v>629</v>
      </c>
      <c r="C14" s="4">
        <v>2</v>
      </c>
      <c r="D14" s="47" t="s">
        <v>100</v>
      </c>
      <c r="E14" s="4" t="s">
        <v>138</v>
      </c>
      <c r="F14" s="4" t="s">
        <v>139</v>
      </c>
      <c r="G14" s="4" t="s">
        <v>140</v>
      </c>
      <c r="H14" s="4">
        <v>55065</v>
      </c>
      <c r="I14" s="4">
        <v>151275</v>
      </c>
      <c r="J14" s="20">
        <v>0.42646174186084945</v>
      </c>
      <c r="K14" s="39">
        <v>513103432</v>
      </c>
      <c r="L14" s="21">
        <v>0.2142</v>
      </c>
      <c r="M14" s="39">
        <v>20456060.80126719</v>
      </c>
      <c r="N14" s="50">
        <f t="shared" si="0"/>
        <v>109906755.1344</v>
      </c>
      <c r="O14" s="20">
        <f t="shared" si="1"/>
        <v>0.14073818922569165</v>
      </c>
      <c r="P14" s="52">
        <f t="shared" si="2"/>
        <v>3723399.222875915</v>
      </c>
      <c r="Q14" s="4">
        <f t="shared" si="3"/>
        <v>0</v>
      </c>
    </row>
    <row r="15" spans="1:17" ht="12">
      <c r="A15" s="47" t="s">
        <v>60</v>
      </c>
      <c r="B15" s="25">
        <v>406</v>
      </c>
      <c r="C15" s="4">
        <v>2</v>
      </c>
      <c r="D15" s="47" t="s">
        <v>106</v>
      </c>
      <c r="E15" s="4" t="s">
        <v>134</v>
      </c>
      <c r="F15" s="4"/>
      <c r="G15" s="4" t="s">
        <v>133</v>
      </c>
      <c r="H15" s="4">
        <v>11883</v>
      </c>
      <c r="I15" s="4">
        <v>72422</v>
      </c>
      <c r="J15" s="20">
        <v>0.27940404849355166</v>
      </c>
      <c r="K15" s="39">
        <v>357874521</v>
      </c>
      <c r="L15" s="21">
        <v>0.2088</v>
      </c>
      <c r="M15" s="39">
        <v>35632813.139200896</v>
      </c>
      <c r="N15" s="50">
        <f t="shared" si="0"/>
        <v>74724199.98480001</v>
      </c>
      <c r="O15" s="20">
        <f t="shared" si="1"/>
        <v>0.0956860984963026</v>
      </c>
      <c r="P15" s="52">
        <f t="shared" si="2"/>
        <v>2531491.606800659</v>
      </c>
      <c r="Q15" s="4">
        <f t="shared" si="3"/>
        <v>0</v>
      </c>
    </row>
    <row r="16" spans="1:17" ht="12">
      <c r="A16" s="47" t="s">
        <v>64</v>
      </c>
      <c r="B16" s="25">
        <v>369</v>
      </c>
      <c r="C16" s="4">
        <v>2</v>
      </c>
      <c r="D16" s="47" t="s">
        <v>110</v>
      </c>
      <c r="E16" s="4"/>
      <c r="F16" s="4"/>
      <c r="G16" s="4">
        <v>370013</v>
      </c>
      <c r="H16" s="4">
        <v>14137</v>
      </c>
      <c r="I16" s="4">
        <v>97013</v>
      </c>
      <c r="J16" s="20">
        <v>0.19211858204570523</v>
      </c>
      <c r="K16" s="39">
        <v>177131191</v>
      </c>
      <c r="L16" s="21">
        <v>0.3269</v>
      </c>
      <c r="M16" s="39">
        <v>15888821.66501763</v>
      </c>
      <c r="N16" s="50">
        <f t="shared" si="0"/>
        <v>57904186.337900005</v>
      </c>
      <c r="O16" s="20">
        <f t="shared" si="1"/>
        <v>0.07414767476137052</v>
      </c>
      <c r="P16" s="52">
        <f t="shared" si="2"/>
        <v>1961666.5249388092</v>
      </c>
      <c r="Q16" s="4">
        <f t="shared" si="3"/>
        <v>0</v>
      </c>
    </row>
    <row r="17" spans="1:17" ht="12">
      <c r="A17" s="47" t="s">
        <v>67</v>
      </c>
      <c r="B17" s="25">
        <v>505</v>
      </c>
      <c r="C17" s="4">
        <v>2</v>
      </c>
      <c r="D17" s="47" t="s">
        <v>113</v>
      </c>
      <c r="E17" s="4"/>
      <c r="F17" s="4"/>
      <c r="G17" s="4" t="s">
        <v>142</v>
      </c>
      <c r="H17" s="4">
        <v>12654</v>
      </c>
      <c r="I17" s="4">
        <v>80916</v>
      </c>
      <c r="J17" s="20">
        <v>0.15670571951159226</v>
      </c>
      <c r="K17" s="39">
        <v>311755472</v>
      </c>
      <c r="L17" s="21">
        <v>0.2158</v>
      </c>
      <c r="M17" s="39">
        <v>26279957.139979977</v>
      </c>
      <c r="N17" s="50">
        <f t="shared" si="0"/>
        <v>67276830.8576</v>
      </c>
      <c r="O17" s="20">
        <f t="shared" si="1"/>
        <v>0.08614956687751593</v>
      </c>
      <c r="P17" s="52">
        <f t="shared" si="2"/>
        <v>2279191.1145626944</v>
      </c>
      <c r="Q17" s="4">
        <f t="shared" si="3"/>
        <v>0</v>
      </c>
    </row>
    <row r="18" spans="1:17" ht="12">
      <c r="A18" s="47" t="s">
        <v>71</v>
      </c>
      <c r="B18" s="25">
        <v>962</v>
      </c>
      <c r="C18" s="4">
        <v>2</v>
      </c>
      <c r="D18" s="47" t="s">
        <v>117</v>
      </c>
      <c r="E18" s="4" t="s">
        <v>130</v>
      </c>
      <c r="F18" s="4"/>
      <c r="G18" s="4" t="s">
        <v>131</v>
      </c>
      <c r="H18" s="4">
        <v>43637</v>
      </c>
      <c r="I18" s="4">
        <v>216350</v>
      </c>
      <c r="J18" s="20">
        <v>0.27486480240351285</v>
      </c>
      <c r="K18" s="39">
        <v>477259507</v>
      </c>
      <c r="L18" s="21">
        <v>0.3122</v>
      </c>
      <c r="M18" s="39">
        <v>34752386.120066926</v>
      </c>
      <c r="N18" s="50">
        <f t="shared" si="0"/>
        <v>149000418.0854</v>
      </c>
      <c r="O18" s="20">
        <f t="shared" si="1"/>
        <v>0.19079854563595175</v>
      </c>
      <c r="P18" s="52">
        <f t="shared" si="2"/>
        <v>5047806.572297941</v>
      </c>
      <c r="Q18" s="4">
        <f t="shared" si="3"/>
        <v>0</v>
      </c>
    </row>
    <row r="19" spans="1:17" ht="12">
      <c r="A19" s="47" t="s">
        <v>74</v>
      </c>
      <c r="B19" s="25">
        <v>686</v>
      </c>
      <c r="C19" s="4">
        <v>2</v>
      </c>
      <c r="D19" s="47" t="s">
        <v>120</v>
      </c>
      <c r="E19" s="4" t="s">
        <v>176</v>
      </c>
      <c r="F19" s="4" t="s">
        <v>177</v>
      </c>
      <c r="G19" s="4" t="s">
        <v>178</v>
      </c>
      <c r="H19" s="4">
        <v>79121</v>
      </c>
      <c r="I19" s="4">
        <v>143989</v>
      </c>
      <c r="J19" s="20">
        <v>0.5504934404711471</v>
      </c>
      <c r="K19" s="39">
        <v>238056935.67451227</v>
      </c>
      <c r="L19" s="21">
        <v>0.3067</v>
      </c>
      <c r="M19" s="39">
        <v>43449242.403443</v>
      </c>
      <c r="N19" s="50">
        <f t="shared" si="0"/>
        <v>73012062.1713729</v>
      </c>
      <c r="O19" s="20">
        <f t="shared" si="1"/>
        <v>0.09349366569022163</v>
      </c>
      <c r="P19" s="52">
        <f t="shared" si="2"/>
        <v>2473488.141989281</v>
      </c>
      <c r="Q19" s="4">
        <f t="shared" si="3"/>
        <v>0</v>
      </c>
    </row>
    <row r="20" spans="1:17" ht="12">
      <c r="A20" s="47" t="s">
        <v>75</v>
      </c>
      <c r="B20" s="25">
        <v>703</v>
      </c>
      <c r="C20" s="4">
        <v>2</v>
      </c>
      <c r="D20" s="47" t="s">
        <v>121</v>
      </c>
      <c r="E20" s="4" t="s">
        <v>163</v>
      </c>
      <c r="F20" s="4" t="s">
        <v>164</v>
      </c>
      <c r="G20" s="4" t="s">
        <v>165</v>
      </c>
      <c r="H20" s="4">
        <v>19877</v>
      </c>
      <c r="I20" s="4">
        <v>148507</v>
      </c>
      <c r="J20" s="20">
        <v>0.22561226070151574</v>
      </c>
      <c r="K20" s="39">
        <v>356092055</v>
      </c>
      <c r="L20" s="21">
        <v>0.3445</v>
      </c>
      <c r="M20" s="39">
        <v>68043577.17506999</v>
      </c>
      <c r="N20" s="50">
        <f t="shared" si="0"/>
        <v>122673712.94749999</v>
      </c>
      <c r="O20" s="20">
        <f t="shared" si="1"/>
        <v>0.15708657948013294</v>
      </c>
      <c r="P20" s="52">
        <f t="shared" si="2"/>
        <v>4155915.684140338</v>
      </c>
      <c r="Q20" s="4">
        <f t="shared" si="3"/>
        <v>0</v>
      </c>
    </row>
    <row r="21" spans="1:17" s="30" customFormat="1" ht="12">
      <c r="A21" s="13" t="s">
        <v>19</v>
      </c>
      <c r="B21" s="23">
        <f>SUM(B13:B20)</f>
        <v>4941</v>
      </c>
      <c r="C21" s="24"/>
      <c r="D21" s="24"/>
      <c r="E21" s="24"/>
      <c r="F21" s="24"/>
      <c r="G21" s="24"/>
      <c r="H21" s="23">
        <f>SUM(H13:H20)</f>
        <v>291671</v>
      </c>
      <c r="I21" s="23"/>
      <c r="J21" s="24"/>
      <c r="K21" s="23"/>
      <c r="L21" s="58"/>
      <c r="M21" s="23"/>
      <c r="N21" s="51">
        <f>SUM(N13:N20)</f>
        <v>780930575.6957729</v>
      </c>
      <c r="O21" s="26"/>
      <c r="P21" s="23">
        <f>SUM(P13:P20)</f>
        <v>26456210.95</v>
      </c>
      <c r="Q21" s="24"/>
    </row>
    <row r="22" spans="1:2" ht="12">
      <c r="A22" s="13" t="s">
        <v>20</v>
      </c>
      <c r="B22" s="26">
        <v>0.65</v>
      </c>
    </row>
    <row r="23" spans="1:2" ht="12">
      <c r="A23" s="13" t="s">
        <v>21</v>
      </c>
      <c r="B23" s="23">
        <f>COUNT(B13:B20)</f>
        <v>8</v>
      </c>
    </row>
    <row r="24" spans="1:2" ht="12">
      <c r="A24" s="13" t="s">
        <v>22</v>
      </c>
      <c r="B24" s="23">
        <f>B2*B22</f>
        <v>26456210.95</v>
      </c>
    </row>
    <row r="25" ht="12">
      <c r="A25" s="13" t="s">
        <v>30</v>
      </c>
    </row>
    <row r="27" spans="1:17" s="29" customFormat="1" ht="15">
      <c r="A27" s="40" t="s">
        <v>16</v>
      </c>
      <c r="B27" s="46"/>
      <c r="C27" s="44"/>
      <c r="D27" s="44"/>
      <c r="E27" s="44"/>
      <c r="F27" s="44"/>
      <c r="G27" s="44"/>
      <c r="H27" s="44"/>
      <c r="I27" s="44"/>
      <c r="J27" s="44"/>
      <c r="K27" s="44"/>
      <c r="L27" s="59"/>
      <c r="M27" s="44"/>
      <c r="N27" s="44"/>
      <c r="O27" s="44"/>
      <c r="P27" s="44"/>
      <c r="Q27" s="44"/>
    </row>
    <row r="28" spans="1:17" ht="12">
      <c r="A28" s="47" t="s">
        <v>42</v>
      </c>
      <c r="B28" s="25">
        <v>283</v>
      </c>
      <c r="C28" s="4">
        <v>2</v>
      </c>
      <c r="D28" s="47" t="s">
        <v>87</v>
      </c>
      <c r="E28" s="4"/>
      <c r="F28" s="4"/>
      <c r="G28" s="4" t="s">
        <v>141</v>
      </c>
      <c r="H28" s="4">
        <v>9448</v>
      </c>
      <c r="I28" s="4">
        <v>56036</v>
      </c>
      <c r="J28" s="20">
        <v>0.26581126418730816</v>
      </c>
      <c r="K28" s="39">
        <v>168142649.8</v>
      </c>
      <c r="L28" s="21">
        <v>0.2995</v>
      </c>
      <c r="M28" s="39">
        <v>11171367.677964067</v>
      </c>
      <c r="N28" s="50">
        <f aca="true" t="shared" si="4" ref="N28:N39">L28*K28</f>
        <v>50358723.615100004</v>
      </c>
      <c r="O28" s="20">
        <f aca="true" t="shared" si="5" ref="O28:O39">N28/$N$40</f>
        <v>0.15018836621255063</v>
      </c>
      <c r="P28" s="52">
        <f aca="true" t="shared" si="6" ref="P28:P39">O28*($B$43+$B$44)</f>
        <v>1483275.3159913614</v>
      </c>
      <c r="Q28" s="4">
        <f aca="true" t="shared" si="7" ref="Q28:Q39">+IF(P28&gt;M28,1,0)</f>
        <v>0</v>
      </c>
    </row>
    <row r="29" spans="1:17" ht="12">
      <c r="A29" s="47" t="s">
        <v>45</v>
      </c>
      <c r="B29" s="25">
        <v>291</v>
      </c>
      <c r="C29" s="4">
        <v>2</v>
      </c>
      <c r="D29" s="47" t="s">
        <v>90</v>
      </c>
      <c r="E29" s="4" t="s">
        <v>180</v>
      </c>
      <c r="F29" s="4" t="s">
        <v>181</v>
      </c>
      <c r="G29" s="4" t="s">
        <v>182</v>
      </c>
      <c r="H29" s="4">
        <v>9038</v>
      </c>
      <c r="I29" s="4">
        <v>52135</v>
      </c>
      <c r="J29" s="20">
        <v>0.22092644097055722</v>
      </c>
      <c r="K29" s="39">
        <v>125960002.92</v>
      </c>
      <c r="L29" s="21">
        <v>0.2367</v>
      </c>
      <c r="M29" s="39">
        <v>18788063.17896835</v>
      </c>
      <c r="N29" s="50">
        <f>L29*K29</f>
        <v>29814732.691163998</v>
      </c>
      <c r="O29" s="20">
        <f t="shared" si="5"/>
        <v>0.08891857597850579</v>
      </c>
      <c r="P29" s="52">
        <f t="shared" si="6"/>
        <v>878168.7437452028</v>
      </c>
      <c r="Q29" s="4">
        <f>+IF(P29&gt;M29,1,0)</f>
        <v>0</v>
      </c>
    </row>
    <row r="30" spans="1:17" ht="12">
      <c r="A30" s="47" t="s">
        <v>47</v>
      </c>
      <c r="B30" s="25">
        <v>145</v>
      </c>
      <c r="C30" s="4">
        <v>2</v>
      </c>
      <c r="D30" s="47" t="s">
        <v>92</v>
      </c>
      <c r="E30" s="4" t="s">
        <v>154</v>
      </c>
      <c r="F30" s="4"/>
      <c r="G30" s="4" t="s">
        <v>155</v>
      </c>
      <c r="H30" s="4">
        <v>2522</v>
      </c>
      <c r="I30" s="4">
        <v>18930</v>
      </c>
      <c r="J30" s="20">
        <v>0.2908082408874802</v>
      </c>
      <c r="K30" s="39">
        <v>64075104</v>
      </c>
      <c r="L30" s="21">
        <v>0.2964</v>
      </c>
      <c r="M30" s="39">
        <v>7419316.851380685</v>
      </c>
      <c r="N30" s="50">
        <f t="shared" si="4"/>
        <v>18991860.8256</v>
      </c>
      <c r="O30" s="20">
        <f t="shared" si="5"/>
        <v>0.05664076338657898</v>
      </c>
      <c r="P30" s="52">
        <f t="shared" si="6"/>
        <v>559389.840430924</v>
      </c>
      <c r="Q30" s="4">
        <f t="shared" si="7"/>
        <v>0</v>
      </c>
    </row>
    <row r="31" spans="1:17" ht="12">
      <c r="A31" s="47" t="s">
        <v>56</v>
      </c>
      <c r="B31" s="25">
        <v>117</v>
      </c>
      <c r="C31" s="4">
        <v>2</v>
      </c>
      <c r="D31" s="47" t="s">
        <v>101</v>
      </c>
      <c r="E31" s="4"/>
      <c r="F31" s="4"/>
      <c r="G31" s="4" t="s">
        <v>145</v>
      </c>
      <c r="H31" s="4">
        <v>2374</v>
      </c>
      <c r="I31" s="4">
        <v>12834</v>
      </c>
      <c r="J31" s="20">
        <v>0.39294062646096306</v>
      </c>
      <c r="K31" s="39">
        <v>43644423</v>
      </c>
      <c r="L31" s="21">
        <v>0.3631</v>
      </c>
      <c r="M31" s="39">
        <v>6371688.405990953</v>
      </c>
      <c r="N31" s="50">
        <f t="shared" si="4"/>
        <v>15847289.9913</v>
      </c>
      <c r="O31" s="20">
        <f t="shared" si="5"/>
        <v>0.0472624884395638</v>
      </c>
      <c r="P31" s="52">
        <f t="shared" si="6"/>
        <v>466769.05969880515</v>
      </c>
      <c r="Q31" s="4">
        <f t="shared" si="7"/>
        <v>0</v>
      </c>
    </row>
    <row r="32" spans="1:17" ht="12">
      <c r="A32" s="47" t="s">
        <v>57</v>
      </c>
      <c r="B32" s="25">
        <v>183</v>
      </c>
      <c r="C32" s="4">
        <v>2</v>
      </c>
      <c r="D32" s="47" t="s">
        <v>103</v>
      </c>
      <c r="E32" s="4" t="s">
        <v>102</v>
      </c>
      <c r="F32" s="4"/>
      <c r="G32" s="4" t="s">
        <v>137</v>
      </c>
      <c r="H32" s="4">
        <v>17153</v>
      </c>
      <c r="I32" s="4">
        <v>34074</v>
      </c>
      <c r="J32" s="20">
        <v>0.5748664671010154</v>
      </c>
      <c r="K32" s="39">
        <v>109827457</v>
      </c>
      <c r="L32" s="21">
        <v>0.2512</v>
      </c>
      <c r="M32" s="39">
        <v>5847143.442337228</v>
      </c>
      <c r="N32" s="50">
        <f t="shared" si="4"/>
        <v>27588657.1984</v>
      </c>
      <c r="O32" s="20">
        <f t="shared" si="5"/>
        <v>0.0822795943418907</v>
      </c>
      <c r="P32" s="52">
        <f t="shared" si="6"/>
        <v>812601.4975380315</v>
      </c>
      <c r="Q32" s="4">
        <f t="shared" si="7"/>
        <v>0</v>
      </c>
    </row>
    <row r="33" spans="1:17" ht="12">
      <c r="A33" s="47" t="s">
        <v>62</v>
      </c>
      <c r="B33" s="25">
        <v>163</v>
      </c>
      <c r="C33" s="4">
        <v>2</v>
      </c>
      <c r="D33" s="47" t="s">
        <v>108</v>
      </c>
      <c r="E33" s="4"/>
      <c r="F33" s="4"/>
      <c r="G33" s="4" t="s">
        <v>127</v>
      </c>
      <c r="H33" s="4">
        <v>3787</v>
      </c>
      <c r="I33" s="4">
        <v>24834</v>
      </c>
      <c r="J33" s="20">
        <v>0.1524925505355561</v>
      </c>
      <c r="K33" s="39">
        <v>53031575</v>
      </c>
      <c r="L33" s="21">
        <v>0.3544</v>
      </c>
      <c r="M33" s="39">
        <v>14790483.359017188</v>
      </c>
      <c r="N33" s="50">
        <f t="shared" si="4"/>
        <v>18794390.18</v>
      </c>
      <c r="O33" s="20">
        <f t="shared" si="5"/>
        <v>0.05605183278015057</v>
      </c>
      <c r="P33" s="52">
        <f t="shared" si="6"/>
        <v>553573.5028984228</v>
      </c>
      <c r="Q33" s="4">
        <f t="shared" si="7"/>
        <v>0</v>
      </c>
    </row>
    <row r="34" spans="1:17" ht="12">
      <c r="A34" s="47" t="s">
        <v>65</v>
      </c>
      <c r="B34" s="25">
        <v>190</v>
      </c>
      <c r="C34" s="4">
        <v>2</v>
      </c>
      <c r="D34" s="47" t="s">
        <v>111</v>
      </c>
      <c r="E34" s="4"/>
      <c r="F34" s="4"/>
      <c r="G34" s="4">
        <v>370047</v>
      </c>
      <c r="H34" s="4">
        <v>5025</v>
      </c>
      <c r="I34" s="4">
        <v>38037</v>
      </c>
      <c r="J34" s="20">
        <v>0.2822514919683466</v>
      </c>
      <c r="K34" s="39">
        <v>135508554</v>
      </c>
      <c r="L34" s="21">
        <v>0.2987</v>
      </c>
      <c r="M34" s="39">
        <v>11292171.49858405</v>
      </c>
      <c r="N34" s="50">
        <f t="shared" si="4"/>
        <v>40476405.0798</v>
      </c>
      <c r="O34" s="20">
        <f t="shared" si="5"/>
        <v>0.12071563202348005</v>
      </c>
      <c r="P34" s="52">
        <f t="shared" si="6"/>
        <v>1192199.6473503246</v>
      </c>
      <c r="Q34" s="4">
        <f t="shared" si="7"/>
        <v>0</v>
      </c>
    </row>
    <row r="35" spans="1:17" ht="12">
      <c r="A35" s="47" t="s">
        <v>66</v>
      </c>
      <c r="B35" s="25">
        <v>190</v>
      </c>
      <c r="C35" s="4">
        <v>2</v>
      </c>
      <c r="D35" s="47" t="s">
        <v>112</v>
      </c>
      <c r="E35" s="4"/>
      <c r="F35" s="4"/>
      <c r="G35" s="4" t="s">
        <v>149</v>
      </c>
      <c r="H35" s="4">
        <v>7626</v>
      </c>
      <c r="I35" s="4">
        <v>59424</v>
      </c>
      <c r="J35" s="20">
        <v>0.2622677705977383</v>
      </c>
      <c r="K35" s="39">
        <v>286865939.86</v>
      </c>
      <c r="L35" s="21">
        <v>0.1428</v>
      </c>
      <c r="M35" s="39">
        <v>24147801.44513342</v>
      </c>
      <c r="N35" s="50">
        <f t="shared" si="4"/>
        <v>40964456.21200801</v>
      </c>
      <c r="O35" s="20">
        <f t="shared" si="5"/>
        <v>0.12217118126922238</v>
      </c>
      <c r="P35" s="52">
        <f t="shared" si="6"/>
        <v>1206574.7971829288</v>
      </c>
      <c r="Q35" s="4">
        <f t="shared" si="7"/>
        <v>0</v>
      </c>
    </row>
    <row r="36" spans="1:17" ht="12">
      <c r="A36" s="47" t="s">
        <v>69</v>
      </c>
      <c r="B36" s="25">
        <v>140</v>
      </c>
      <c r="C36" s="4">
        <v>2</v>
      </c>
      <c r="D36" s="47" t="s">
        <v>115</v>
      </c>
      <c r="E36" s="4"/>
      <c r="F36" s="4"/>
      <c r="G36" s="4" t="s">
        <v>190</v>
      </c>
      <c r="H36" s="4">
        <v>3145</v>
      </c>
      <c r="I36" s="4">
        <v>12200</v>
      </c>
      <c r="J36" s="20">
        <v>0.36688524590163935</v>
      </c>
      <c r="K36" s="39">
        <v>62742644.19000002</v>
      </c>
      <c r="L36" s="21">
        <v>0.243</v>
      </c>
      <c r="M36" s="39">
        <v>4367953.112864021</v>
      </c>
      <c r="N36" s="50">
        <f t="shared" si="4"/>
        <v>15246462.538170004</v>
      </c>
      <c r="O36" s="20">
        <f t="shared" si="5"/>
        <v>0.045470598433555304</v>
      </c>
      <c r="P36" s="52">
        <f t="shared" si="6"/>
        <v>449072.1749006675</v>
      </c>
      <c r="Q36" s="4">
        <f t="shared" si="7"/>
        <v>0</v>
      </c>
    </row>
    <row r="37" spans="1:17" ht="12">
      <c r="A37" s="47" t="s">
        <v>73</v>
      </c>
      <c r="B37" s="25">
        <v>180</v>
      </c>
      <c r="C37" s="4">
        <v>2</v>
      </c>
      <c r="D37" s="47" t="s">
        <v>119</v>
      </c>
      <c r="E37" s="4"/>
      <c r="F37" s="4"/>
      <c r="G37" s="4">
        <v>370202</v>
      </c>
      <c r="H37" s="4">
        <v>9630</v>
      </c>
      <c r="I37" s="4">
        <v>33333</v>
      </c>
      <c r="J37" s="20">
        <v>0.3805238052380524</v>
      </c>
      <c r="K37" s="39">
        <v>149910054</v>
      </c>
      <c r="L37" s="21">
        <v>0.1926</v>
      </c>
      <c r="M37" s="39">
        <v>7496736.9252708955</v>
      </c>
      <c r="N37" s="50">
        <f t="shared" si="4"/>
        <v>28872676.400399998</v>
      </c>
      <c r="O37" s="20">
        <f t="shared" si="5"/>
        <v>0.08610901519075627</v>
      </c>
      <c r="P37" s="52">
        <f t="shared" si="6"/>
        <v>850421.2405907416</v>
      </c>
      <c r="Q37" s="4">
        <f t="shared" si="7"/>
        <v>0</v>
      </c>
    </row>
    <row r="38" spans="1:17" ht="12">
      <c r="A38" s="47" t="s">
        <v>77</v>
      </c>
      <c r="B38" s="25">
        <v>114</v>
      </c>
      <c r="C38" s="4">
        <v>2</v>
      </c>
      <c r="D38" s="47" t="s">
        <v>123</v>
      </c>
      <c r="E38" s="4"/>
      <c r="F38" s="4"/>
      <c r="G38" s="4" t="s">
        <v>151</v>
      </c>
      <c r="H38" s="4">
        <v>5259</v>
      </c>
      <c r="I38" s="4">
        <v>18967</v>
      </c>
      <c r="J38" s="20">
        <v>0.27727104971793115</v>
      </c>
      <c r="K38" s="39">
        <v>79506860</v>
      </c>
      <c r="L38" s="21">
        <v>0.342</v>
      </c>
      <c r="M38" s="39">
        <v>9740273.410588654</v>
      </c>
      <c r="N38" s="50">
        <f t="shared" si="4"/>
        <v>27191346.12</v>
      </c>
      <c r="O38" s="20">
        <f t="shared" si="5"/>
        <v>0.08109466554585684</v>
      </c>
      <c r="P38" s="52">
        <f t="shared" si="6"/>
        <v>800899.0223151704</v>
      </c>
      <c r="Q38" s="4">
        <f t="shared" si="7"/>
        <v>0</v>
      </c>
    </row>
    <row r="39" spans="1:17" ht="12">
      <c r="A39" s="47" t="s">
        <v>78</v>
      </c>
      <c r="B39" s="25">
        <v>156</v>
      </c>
      <c r="C39" s="4">
        <v>0</v>
      </c>
      <c r="D39" s="47" t="s">
        <v>124</v>
      </c>
      <c r="E39" s="4"/>
      <c r="F39" s="4"/>
      <c r="G39" s="4" t="s">
        <v>129</v>
      </c>
      <c r="H39" s="4">
        <v>3811</v>
      </c>
      <c r="I39" s="4">
        <v>21679</v>
      </c>
      <c r="J39" s="20">
        <v>0.17579224133954519</v>
      </c>
      <c r="K39" s="39">
        <v>62097908</v>
      </c>
      <c r="L39" s="21">
        <v>0.3407</v>
      </c>
      <c r="M39" s="39">
        <v>6303467.503981425</v>
      </c>
      <c r="N39" s="50">
        <f t="shared" si="4"/>
        <v>21156757.2556</v>
      </c>
      <c r="O39" s="20">
        <f t="shared" si="5"/>
        <v>0.0630972863978888</v>
      </c>
      <c r="P39" s="52">
        <f t="shared" si="6"/>
        <v>623155.1070179025</v>
      </c>
      <c r="Q39" s="4">
        <f t="shared" si="7"/>
        <v>0</v>
      </c>
    </row>
    <row r="40" spans="1:17" s="30" customFormat="1" ht="12">
      <c r="A40" s="13" t="s">
        <v>23</v>
      </c>
      <c r="B40" s="23">
        <f>SUM(B28:B39)</f>
        <v>2152</v>
      </c>
      <c r="C40" s="24"/>
      <c r="D40" s="24"/>
      <c r="E40" s="24"/>
      <c r="F40" s="24"/>
      <c r="G40" s="24"/>
      <c r="H40" s="23">
        <f>SUM(H28:H39)</f>
        <v>78818</v>
      </c>
      <c r="I40" s="23"/>
      <c r="J40" s="23"/>
      <c r="K40" s="23"/>
      <c r="L40" s="58"/>
      <c r="M40" s="24"/>
      <c r="N40" s="51">
        <f>SUM(N28:N39)</f>
        <v>335303758.107542</v>
      </c>
      <c r="O40" s="26">
        <f>SUM(O28:O39)</f>
        <v>1.0000000000000002</v>
      </c>
      <c r="P40" s="53">
        <f>SUM(P28:P39)</f>
        <v>9876099.949660484</v>
      </c>
      <c r="Q40" s="24"/>
    </row>
    <row r="41" spans="1:16" ht="12">
      <c r="A41" s="13" t="s">
        <v>35</v>
      </c>
      <c r="B41" s="26">
        <f>H40/B9</f>
        <v>0.6932711760049257</v>
      </c>
      <c r="P41" s="38"/>
    </row>
    <row r="42" spans="1:2" ht="12">
      <c r="A42" s="13" t="s">
        <v>21</v>
      </c>
      <c r="B42" s="23">
        <f>COUNT(B28:B39)</f>
        <v>12</v>
      </c>
    </row>
    <row r="43" spans="1:2" ht="12">
      <c r="A43" s="13" t="s">
        <v>22</v>
      </c>
      <c r="B43" s="23">
        <f>(B2-B24)*B41</f>
        <v>9876099.949660482</v>
      </c>
    </row>
    <row r="44" spans="1:2" ht="12">
      <c r="A44" s="13" t="s">
        <v>30</v>
      </c>
      <c r="B44" s="23"/>
    </row>
    <row r="46" spans="1:17" s="29" customFormat="1" ht="15">
      <c r="A46" s="40" t="s">
        <v>17</v>
      </c>
      <c r="B46" s="46"/>
      <c r="C46" s="44"/>
      <c r="D46" s="44"/>
      <c r="E46" s="44"/>
      <c r="F46" s="44"/>
      <c r="G46" s="44"/>
      <c r="H46" s="44"/>
      <c r="I46" s="44"/>
      <c r="J46" s="44"/>
      <c r="K46" s="44"/>
      <c r="L46" s="59"/>
      <c r="M46" s="44"/>
      <c r="N46" s="44"/>
      <c r="O46" s="44"/>
      <c r="P46" s="44"/>
      <c r="Q46" s="44"/>
    </row>
    <row r="47" spans="1:17" ht="12">
      <c r="A47" s="47" t="s">
        <v>37</v>
      </c>
      <c r="B47" s="25">
        <v>25</v>
      </c>
      <c r="C47" s="4">
        <v>0</v>
      </c>
      <c r="D47" s="47" t="s">
        <v>81</v>
      </c>
      <c r="E47" s="4"/>
      <c r="F47" s="4"/>
      <c r="G47" s="49" t="s">
        <v>128</v>
      </c>
      <c r="H47" s="4">
        <v>63</v>
      </c>
      <c r="I47" s="4">
        <v>1295</v>
      </c>
      <c r="J47" s="20">
        <v>0.04864864864864865</v>
      </c>
      <c r="K47" s="39">
        <v>4922262</v>
      </c>
      <c r="L47" s="21">
        <v>0.7389</v>
      </c>
      <c r="M47" s="39">
        <v>229943.4721093616</v>
      </c>
      <c r="N47" s="50">
        <f aca="true" t="shared" si="8" ref="N47:N71">L47*K47</f>
        <v>3637059.3918</v>
      </c>
      <c r="O47" s="20">
        <f aca="true" t="shared" si="9" ref="O47:O71">N47/$N$72</f>
        <v>0.018769333070043588</v>
      </c>
      <c r="P47" s="52">
        <f aca="true" t="shared" si="10" ref="P47:P71">O47*($B$75+$B$76)</f>
        <v>82013.57873818096</v>
      </c>
      <c r="Q47" s="4">
        <f aca="true" t="shared" si="11" ref="Q47:Q71">+IF(P47&gt;M47,1,0)</f>
        <v>0</v>
      </c>
    </row>
    <row r="48" spans="1:17" ht="12">
      <c r="A48" s="47" t="s">
        <v>38</v>
      </c>
      <c r="B48" s="25">
        <v>73</v>
      </c>
      <c r="C48" s="4">
        <v>2</v>
      </c>
      <c r="D48" s="47" t="s">
        <v>82</v>
      </c>
      <c r="E48" s="4"/>
      <c r="F48" s="4"/>
      <c r="G48" s="4">
        <v>370228</v>
      </c>
      <c r="H48" s="4">
        <v>750</v>
      </c>
      <c r="I48" s="4">
        <v>4000</v>
      </c>
      <c r="J48" s="20">
        <v>0.26</v>
      </c>
      <c r="K48" s="39">
        <v>27433441</v>
      </c>
      <c r="L48" s="21">
        <v>0.3618</v>
      </c>
      <c r="M48" s="39">
        <v>5969722.149194955</v>
      </c>
      <c r="N48" s="50">
        <f t="shared" si="8"/>
        <v>9925418.9538</v>
      </c>
      <c r="O48" s="20">
        <f t="shared" si="9"/>
        <v>0.05122091066854923</v>
      </c>
      <c r="P48" s="52">
        <f t="shared" si="10"/>
        <v>223812.4377930622</v>
      </c>
      <c r="Q48" s="4">
        <f t="shared" si="11"/>
        <v>0</v>
      </c>
    </row>
    <row r="49" spans="1:17" ht="12">
      <c r="A49" s="47" t="s">
        <v>39</v>
      </c>
      <c r="B49" s="25">
        <v>15</v>
      </c>
      <c r="C49" s="4">
        <v>0</v>
      </c>
      <c r="D49" s="47" t="s">
        <v>83</v>
      </c>
      <c r="E49" s="4"/>
      <c r="F49" s="4"/>
      <c r="G49" s="4" t="s">
        <v>170</v>
      </c>
      <c r="H49" s="4">
        <v>28</v>
      </c>
      <c r="I49" s="4">
        <v>1361</v>
      </c>
      <c r="J49" s="20">
        <v>0.05951506245407789</v>
      </c>
      <c r="K49" s="39">
        <v>4073957</v>
      </c>
      <c r="L49" s="21">
        <v>0.3212</v>
      </c>
      <c r="M49" s="39">
        <v>880827.8242363606</v>
      </c>
      <c r="N49" s="50">
        <f t="shared" si="8"/>
        <v>1308554.9884</v>
      </c>
      <c r="O49" s="20">
        <f t="shared" si="9"/>
        <v>0.006752901663668297</v>
      </c>
      <c r="P49" s="52">
        <f t="shared" si="10"/>
        <v>29507.155647868043</v>
      </c>
      <c r="Q49" s="4">
        <f t="shared" si="11"/>
        <v>0</v>
      </c>
    </row>
    <row r="50" spans="1:17" ht="12">
      <c r="A50" s="47" t="s">
        <v>40</v>
      </c>
      <c r="B50" s="25">
        <v>81</v>
      </c>
      <c r="C50" s="4">
        <v>2</v>
      </c>
      <c r="D50" s="47" t="s">
        <v>85</v>
      </c>
      <c r="E50" s="4" t="s">
        <v>159</v>
      </c>
      <c r="F50" s="4"/>
      <c r="G50" s="4" t="s">
        <v>160</v>
      </c>
      <c r="H50" s="4">
        <v>1890</v>
      </c>
      <c r="I50" s="4">
        <v>9636</v>
      </c>
      <c r="J50" s="20">
        <v>0.38854296388542964</v>
      </c>
      <c r="K50" s="39">
        <v>53110470</v>
      </c>
      <c r="L50" s="21">
        <v>0.2568</v>
      </c>
      <c r="M50" s="39">
        <v>6791430.615032952</v>
      </c>
      <c r="N50" s="50">
        <f t="shared" si="8"/>
        <v>13638768.695999999</v>
      </c>
      <c r="O50" s="20">
        <f t="shared" si="9"/>
        <v>0.07038394613452187</v>
      </c>
      <c r="P50" s="52">
        <f t="shared" si="10"/>
        <v>307546.31966228364</v>
      </c>
      <c r="Q50" s="4">
        <f t="shared" si="11"/>
        <v>0</v>
      </c>
    </row>
    <row r="51" spans="1:17" ht="12">
      <c r="A51" s="47" t="s">
        <v>41</v>
      </c>
      <c r="B51" s="25">
        <v>20</v>
      </c>
      <c r="C51" s="4">
        <v>1</v>
      </c>
      <c r="D51" s="47" t="s">
        <v>86</v>
      </c>
      <c r="E51" s="4"/>
      <c r="F51" s="4"/>
      <c r="G51" s="4" t="s">
        <v>147</v>
      </c>
      <c r="H51" s="4">
        <v>207</v>
      </c>
      <c r="I51" s="4">
        <v>3102</v>
      </c>
      <c r="J51" s="20">
        <v>0.06673114119922631</v>
      </c>
      <c r="K51" s="39">
        <v>2331516</v>
      </c>
      <c r="L51" s="21">
        <v>0.5688</v>
      </c>
      <c r="M51" s="39">
        <v>418953.0270571164</v>
      </c>
      <c r="N51" s="50">
        <f t="shared" si="8"/>
        <v>1326166.3007999999</v>
      </c>
      <c r="O51" s="20">
        <f t="shared" si="9"/>
        <v>0.0068437862362385</v>
      </c>
      <c r="P51" s="52">
        <f t="shared" si="10"/>
        <v>29904.280522830635</v>
      </c>
      <c r="Q51" s="4">
        <f t="shared" si="11"/>
        <v>0</v>
      </c>
    </row>
    <row r="52" spans="1:17" ht="12">
      <c r="A52" s="47" t="s">
        <v>43</v>
      </c>
      <c r="B52" s="25">
        <v>62</v>
      </c>
      <c r="C52" s="4">
        <v>2</v>
      </c>
      <c r="D52" s="47" t="s">
        <v>88</v>
      </c>
      <c r="E52" s="4" t="s">
        <v>173</v>
      </c>
      <c r="F52" s="4"/>
      <c r="G52" s="4">
        <v>370065</v>
      </c>
      <c r="H52" s="4">
        <v>1122</v>
      </c>
      <c r="I52" s="4">
        <v>10032</v>
      </c>
      <c r="J52" s="20">
        <v>0.4421850079744817</v>
      </c>
      <c r="K52" s="39">
        <v>25269781</v>
      </c>
      <c r="L52" s="21">
        <v>0.3483</v>
      </c>
      <c r="M52" s="39">
        <v>979798.6371500214</v>
      </c>
      <c r="N52" s="50">
        <f t="shared" si="8"/>
        <v>8801464.7223</v>
      </c>
      <c r="O52" s="20">
        <f t="shared" si="9"/>
        <v>0.04542065583243892</v>
      </c>
      <c r="P52" s="52">
        <f t="shared" si="10"/>
        <v>198467.92209143194</v>
      </c>
      <c r="Q52" s="4">
        <f t="shared" si="11"/>
        <v>0</v>
      </c>
    </row>
    <row r="53" spans="1:17" ht="12">
      <c r="A53" s="47" t="s">
        <v>44</v>
      </c>
      <c r="B53" s="25">
        <v>95</v>
      </c>
      <c r="C53" s="4">
        <v>2</v>
      </c>
      <c r="D53" s="47" t="s">
        <v>89</v>
      </c>
      <c r="E53" s="4" t="s">
        <v>161</v>
      </c>
      <c r="F53" s="4"/>
      <c r="G53" s="4" t="s">
        <v>162</v>
      </c>
      <c r="H53" s="4">
        <v>1896</v>
      </c>
      <c r="I53" s="4">
        <v>10445</v>
      </c>
      <c r="J53" s="20">
        <v>0.4099569171852561</v>
      </c>
      <c r="K53" s="39">
        <v>35310965</v>
      </c>
      <c r="L53" s="21">
        <v>0.2932</v>
      </c>
      <c r="M53" s="39">
        <v>3690591.9543255386</v>
      </c>
      <c r="N53" s="50">
        <f>L53*K53</f>
        <v>10353174.938000001</v>
      </c>
      <c r="O53" s="20">
        <f t="shared" si="9"/>
        <v>0.0534283793060577</v>
      </c>
      <c r="P53" s="52">
        <f t="shared" si="10"/>
        <v>233458.08701452095</v>
      </c>
      <c r="Q53" s="4">
        <f>+IF(P53&gt;M53,1,0)</f>
        <v>0</v>
      </c>
    </row>
    <row r="54" spans="1:17" ht="12">
      <c r="A54" s="47" t="s">
        <v>46</v>
      </c>
      <c r="B54" s="25">
        <v>15</v>
      </c>
      <c r="C54" s="4">
        <v>0</v>
      </c>
      <c r="D54" s="47" t="s">
        <v>91</v>
      </c>
      <c r="E54" s="4"/>
      <c r="F54" s="4"/>
      <c r="G54" s="4" t="s">
        <v>156</v>
      </c>
      <c r="H54" s="4">
        <v>170</v>
      </c>
      <c r="I54" s="4">
        <v>846</v>
      </c>
      <c r="J54" s="20">
        <v>0.22104018912529552</v>
      </c>
      <c r="K54" s="39">
        <v>3493663</v>
      </c>
      <c r="L54" s="21">
        <v>0.589</v>
      </c>
      <c r="M54" s="39">
        <v>872092.7030557799</v>
      </c>
      <c r="N54" s="50">
        <f t="shared" si="8"/>
        <v>2057767.507</v>
      </c>
      <c r="O54" s="20">
        <f t="shared" si="9"/>
        <v>0.010619272208387437</v>
      </c>
      <c r="P54" s="52">
        <f t="shared" si="10"/>
        <v>46401.46318223642</v>
      </c>
      <c r="Q54" s="4">
        <f t="shared" si="11"/>
        <v>0</v>
      </c>
    </row>
    <row r="55" spans="1:17" ht="12">
      <c r="A55" s="47" t="s">
        <v>183</v>
      </c>
      <c r="B55" s="25">
        <v>30</v>
      </c>
      <c r="C55" s="4">
        <v>0</v>
      </c>
      <c r="D55" s="47" t="s">
        <v>184</v>
      </c>
      <c r="E55" s="4"/>
      <c r="F55" s="4"/>
      <c r="G55" s="49" t="s">
        <v>185</v>
      </c>
      <c r="H55" s="4">
        <v>491</v>
      </c>
      <c r="I55" s="4">
        <v>2880</v>
      </c>
      <c r="J55" s="20">
        <v>0.37881944444444443</v>
      </c>
      <c r="K55" s="39">
        <v>1824489</v>
      </c>
      <c r="L55" s="21">
        <v>0.8092645074026472</v>
      </c>
      <c r="M55" s="39">
        <v>130791.64059849223</v>
      </c>
      <c r="N55" s="50">
        <f t="shared" si="8"/>
        <v>1476494.1918465483</v>
      </c>
      <c r="O55" s="20">
        <f t="shared" si="9"/>
        <v>0.007619565224926802</v>
      </c>
      <c r="P55" s="52">
        <f t="shared" si="10"/>
        <v>33294.087232252874</v>
      </c>
      <c r="Q55" s="4">
        <f t="shared" si="11"/>
        <v>0</v>
      </c>
    </row>
    <row r="56" spans="1:17" ht="12">
      <c r="A56" s="47" t="s">
        <v>48</v>
      </c>
      <c r="B56" s="25">
        <v>99</v>
      </c>
      <c r="C56" s="4">
        <v>2</v>
      </c>
      <c r="D56" s="47" t="s">
        <v>93</v>
      </c>
      <c r="E56" s="4"/>
      <c r="F56" s="4"/>
      <c r="G56" s="4" t="s">
        <v>143</v>
      </c>
      <c r="H56" s="4">
        <v>1591</v>
      </c>
      <c r="I56" s="4">
        <v>6673</v>
      </c>
      <c r="J56" s="20">
        <v>0.23842349767720666</v>
      </c>
      <c r="K56" s="39">
        <v>20673651</v>
      </c>
      <c r="L56" s="21">
        <v>0.3507</v>
      </c>
      <c r="M56" s="39">
        <v>2046259.3935396252</v>
      </c>
      <c r="N56" s="50">
        <f t="shared" si="8"/>
        <v>7250249.4057</v>
      </c>
      <c r="O56" s="20">
        <f t="shared" si="9"/>
        <v>0.03741548632482491</v>
      </c>
      <c r="P56" s="52">
        <f t="shared" si="10"/>
        <v>163488.91685586327</v>
      </c>
      <c r="Q56" s="4">
        <f t="shared" si="11"/>
        <v>0</v>
      </c>
    </row>
    <row r="57" spans="1:17" ht="12">
      <c r="A57" s="47" t="s">
        <v>49</v>
      </c>
      <c r="B57" s="25">
        <v>62</v>
      </c>
      <c r="C57" s="4">
        <v>2</v>
      </c>
      <c r="D57" s="47" t="s">
        <v>94</v>
      </c>
      <c r="E57" s="4"/>
      <c r="F57" s="4"/>
      <c r="G57" s="4" t="s">
        <v>153</v>
      </c>
      <c r="H57" s="4">
        <v>1694</v>
      </c>
      <c r="I57" s="4">
        <v>9911</v>
      </c>
      <c r="J57" s="20">
        <v>0.1709211986681465</v>
      </c>
      <c r="K57" s="39">
        <v>31476723</v>
      </c>
      <c r="L57" s="21">
        <v>0.3008</v>
      </c>
      <c r="M57" s="39">
        <v>7494129.834669593</v>
      </c>
      <c r="N57" s="50">
        <f t="shared" si="8"/>
        <v>9468198.2784</v>
      </c>
      <c r="O57" s="20">
        <f t="shared" si="9"/>
        <v>0.048861387158308796</v>
      </c>
      <c r="P57" s="52">
        <f t="shared" si="10"/>
        <v>213502.37688309065</v>
      </c>
      <c r="Q57" s="4">
        <f t="shared" si="11"/>
        <v>0</v>
      </c>
    </row>
    <row r="58" spans="1:17" ht="12">
      <c r="A58" s="47" t="s">
        <v>51</v>
      </c>
      <c r="B58" s="25">
        <v>31</v>
      </c>
      <c r="C58" s="4">
        <v>2</v>
      </c>
      <c r="D58" s="47" t="s">
        <v>96</v>
      </c>
      <c r="E58" s="4"/>
      <c r="F58" s="4"/>
      <c r="G58" s="4" t="s">
        <v>148</v>
      </c>
      <c r="H58" s="4">
        <v>185</v>
      </c>
      <c r="I58" s="4">
        <v>1691</v>
      </c>
      <c r="J58" s="20">
        <v>0.4151389710230633</v>
      </c>
      <c r="K58" s="39">
        <v>4364696.4</v>
      </c>
      <c r="L58" s="21">
        <v>0.5119</v>
      </c>
      <c r="M58" s="39">
        <v>218931.37516146936</v>
      </c>
      <c r="N58" s="50">
        <f t="shared" si="8"/>
        <v>2234288.08716</v>
      </c>
      <c r="O58" s="20">
        <f t="shared" si="9"/>
        <v>0.011530220643876323</v>
      </c>
      <c r="P58" s="52">
        <f t="shared" si="10"/>
        <v>50381.899831827875</v>
      </c>
      <c r="Q58" s="4">
        <f t="shared" si="11"/>
        <v>0</v>
      </c>
    </row>
    <row r="59" spans="1:17" ht="12">
      <c r="A59" s="47" t="s">
        <v>52</v>
      </c>
      <c r="B59" s="2">
        <v>41</v>
      </c>
      <c r="C59" s="60">
        <v>0</v>
      </c>
      <c r="D59" s="47" t="s">
        <v>97</v>
      </c>
      <c r="E59" s="4"/>
      <c r="F59" s="4"/>
      <c r="G59" s="49" t="s">
        <v>166</v>
      </c>
      <c r="H59" s="4">
        <v>770</v>
      </c>
      <c r="I59" s="4">
        <v>6427</v>
      </c>
      <c r="J59" s="20">
        <v>0.47673875836315543</v>
      </c>
      <c r="K59" s="39">
        <v>19957986</v>
      </c>
      <c r="L59" s="21">
        <v>0.3544</v>
      </c>
      <c r="M59" s="39">
        <v>2559463.202511224</v>
      </c>
      <c r="N59" s="50">
        <f t="shared" si="8"/>
        <v>7073110.2384</v>
      </c>
      <c r="O59" s="20">
        <f t="shared" si="9"/>
        <v>0.03650134562140395</v>
      </c>
      <c r="P59" s="52">
        <f t="shared" si="10"/>
        <v>159494.53142522436</v>
      </c>
      <c r="Q59" s="4">
        <f t="shared" si="11"/>
        <v>0</v>
      </c>
    </row>
    <row r="60" spans="1:17" ht="12">
      <c r="A60" s="47" t="s">
        <v>54</v>
      </c>
      <c r="B60" s="2">
        <v>25</v>
      </c>
      <c r="C60" s="4">
        <v>2</v>
      </c>
      <c r="D60" s="47" t="s">
        <v>99</v>
      </c>
      <c r="E60" s="4"/>
      <c r="F60" s="4"/>
      <c r="G60" s="4" t="s">
        <v>144</v>
      </c>
      <c r="H60" s="4">
        <v>158</v>
      </c>
      <c r="I60" s="4">
        <v>2142</v>
      </c>
      <c r="J60" s="20">
        <v>0.4215686274509804</v>
      </c>
      <c r="K60" s="39">
        <v>8973458</v>
      </c>
      <c r="L60" s="21">
        <v>0.4141</v>
      </c>
      <c r="M60" s="39">
        <v>212033.55844541587</v>
      </c>
      <c r="N60" s="50">
        <f t="shared" si="8"/>
        <v>3715908.9578000004</v>
      </c>
      <c r="O60" s="20">
        <f t="shared" si="9"/>
        <v>0.019176242500782897</v>
      </c>
      <c r="P60" s="52">
        <f t="shared" si="10"/>
        <v>83791.59069591587</v>
      </c>
      <c r="Q60" s="4">
        <f t="shared" si="11"/>
        <v>0</v>
      </c>
    </row>
    <row r="61" spans="1:17" ht="12">
      <c r="A61" s="47" t="s">
        <v>58</v>
      </c>
      <c r="B61" s="25">
        <v>75</v>
      </c>
      <c r="C61" s="4">
        <v>2</v>
      </c>
      <c r="D61" s="47" t="s">
        <v>104</v>
      </c>
      <c r="E61" s="4"/>
      <c r="F61" s="4"/>
      <c r="G61" s="4" t="s">
        <v>136</v>
      </c>
      <c r="H61" s="4">
        <v>3173</v>
      </c>
      <c r="I61" s="4">
        <v>11811</v>
      </c>
      <c r="J61" s="20">
        <v>0.3346033358733384</v>
      </c>
      <c r="K61" s="39">
        <v>55635978</v>
      </c>
      <c r="L61" s="21">
        <v>0.2496</v>
      </c>
      <c r="M61" s="39">
        <v>5650958.691357583</v>
      </c>
      <c r="N61" s="50">
        <f t="shared" si="8"/>
        <v>13886740.1088</v>
      </c>
      <c r="O61" s="20">
        <f t="shared" si="9"/>
        <v>0.07166362225121818</v>
      </c>
      <c r="P61" s="52">
        <f t="shared" si="10"/>
        <v>313137.9311257484</v>
      </c>
      <c r="Q61" s="4">
        <f t="shared" si="11"/>
        <v>0</v>
      </c>
    </row>
    <row r="62" spans="1:17" ht="12">
      <c r="A62" s="47" t="s">
        <v>59</v>
      </c>
      <c r="B62" s="25">
        <v>58</v>
      </c>
      <c r="C62" s="4">
        <v>2</v>
      </c>
      <c r="D62" s="47" t="s">
        <v>105</v>
      </c>
      <c r="E62" s="4"/>
      <c r="F62" s="4"/>
      <c r="G62" s="4" t="s">
        <v>135</v>
      </c>
      <c r="H62" s="4">
        <v>2447</v>
      </c>
      <c r="I62" s="4">
        <v>10772</v>
      </c>
      <c r="J62" s="20">
        <v>0.3876717415521723</v>
      </c>
      <c r="K62" s="39">
        <v>45570388</v>
      </c>
      <c r="L62" s="21">
        <v>0.3692</v>
      </c>
      <c r="M62" s="39">
        <v>6252140.25612112</v>
      </c>
      <c r="N62" s="50">
        <f t="shared" si="8"/>
        <v>16824587.249599997</v>
      </c>
      <c r="O62" s="20">
        <f t="shared" si="9"/>
        <v>0.08682461511783744</v>
      </c>
      <c r="P62" s="52">
        <f t="shared" si="10"/>
        <v>379384.67934931704</v>
      </c>
      <c r="Q62" s="4">
        <f t="shared" si="11"/>
        <v>0</v>
      </c>
    </row>
    <row r="63" spans="1:17" ht="12">
      <c r="A63" s="47" t="s">
        <v>171</v>
      </c>
      <c r="B63" s="25">
        <v>36</v>
      </c>
      <c r="C63" s="4">
        <v>0</v>
      </c>
      <c r="D63" s="47" t="s">
        <v>172</v>
      </c>
      <c r="E63" s="4"/>
      <c r="F63" s="4"/>
      <c r="G63" s="49" t="s">
        <v>175</v>
      </c>
      <c r="H63" s="4">
        <v>10798</v>
      </c>
      <c r="I63" s="4">
        <v>11785</v>
      </c>
      <c r="J63" s="20">
        <v>0.9162494696648281</v>
      </c>
      <c r="K63" s="39">
        <v>14316933</v>
      </c>
      <c r="L63" s="21">
        <v>1.3239260401684372</v>
      </c>
      <c r="M63" s="39">
        <v>3567892.3097002264</v>
      </c>
      <c r="N63" s="50">
        <f t="shared" si="8"/>
        <v>18954560.414046824</v>
      </c>
      <c r="O63" s="20">
        <f t="shared" si="9"/>
        <v>0.09781651034063496</v>
      </c>
      <c r="P63" s="52">
        <f t="shared" si="10"/>
        <v>427414.33820680383</v>
      </c>
      <c r="Q63" s="4">
        <f t="shared" si="11"/>
        <v>0</v>
      </c>
    </row>
    <row r="64" spans="1:17" ht="12">
      <c r="A64" s="47" t="s">
        <v>61</v>
      </c>
      <c r="B64" s="25">
        <v>99</v>
      </c>
      <c r="C64" s="4">
        <v>2</v>
      </c>
      <c r="D64" s="47" t="s">
        <v>107</v>
      </c>
      <c r="E64" s="4"/>
      <c r="F64" s="4"/>
      <c r="G64" s="4">
        <v>370022</v>
      </c>
      <c r="H64" s="4">
        <v>2413</v>
      </c>
      <c r="I64" s="4">
        <v>15188</v>
      </c>
      <c r="J64" s="20">
        <v>0.3374374506189097</v>
      </c>
      <c r="K64" s="39">
        <v>55749210</v>
      </c>
      <c r="L64" s="21">
        <v>0.3387</v>
      </c>
      <c r="M64" s="39">
        <v>1948589.1018673673</v>
      </c>
      <c r="N64" s="50">
        <f t="shared" si="8"/>
        <v>18882257.427</v>
      </c>
      <c r="O64" s="20">
        <f t="shared" si="9"/>
        <v>0.09744338504911497</v>
      </c>
      <c r="P64" s="52">
        <f t="shared" si="10"/>
        <v>425783.94780555286</v>
      </c>
      <c r="Q64" s="4">
        <f t="shared" si="11"/>
        <v>0</v>
      </c>
    </row>
    <row r="65" spans="1:17" ht="12">
      <c r="A65" s="47" t="s">
        <v>63</v>
      </c>
      <c r="B65" s="25">
        <v>25</v>
      </c>
      <c r="C65" s="4">
        <v>2</v>
      </c>
      <c r="D65" s="47" t="s">
        <v>109</v>
      </c>
      <c r="E65" s="4"/>
      <c r="F65" s="4"/>
      <c r="G65" s="4" t="s">
        <v>146</v>
      </c>
      <c r="H65" s="4">
        <v>382</v>
      </c>
      <c r="I65" s="4">
        <v>3656</v>
      </c>
      <c r="J65" s="20">
        <v>0.21936542669584244</v>
      </c>
      <c r="K65" s="39">
        <v>9137115</v>
      </c>
      <c r="L65" s="21">
        <v>0.5369</v>
      </c>
      <c r="M65" s="39">
        <v>2276886.0761214425</v>
      </c>
      <c r="N65" s="50">
        <f t="shared" si="8"/>
        <v>4905717.043500001</v>
      </c>
      <c r="O65" s="20">
        <f t="shared" si="9"/>
        <v>0.025316341367544074</v>
      </c>
      <c r="P65" s="52">
        <f t="shared" si="10"/>
        <v>110621.07259546447</v>
      </c>
      <c r="Q65" s="4">
        <f t="shared" si="11"/>
        <v>0</v>
      </c>
    </row>
    <row r="66" spans="1:17" ht="12">
      <c r="A66" s="47" t="s">
        <v>68</v>
      </c>
      <c r="B66" s="25">
        <v>64</v>
      </c>
      <c r="C66" s="4">
        <v>2</v>
      </c>
      <c r="D66" s="47" t="s">
        <v>114</v>
      </c>
      <c r="E66" s="4"/>
      <c r="F66" s="4"/>
      <c r="G66" s="4" t="s">
        <v>157</v>
      </c>
      <c r="H66" s="4">
        <v>561</v>
      </c>
      <c r="I66" s="4">
        <v>4223</v>
      </c>
      <c r="J66" s="20">
        <v>0.15510300734075302</v>
      </c>
      <c r="K66" s="39">
        <v>9729851</v>
      </c>
      <c r="L66" s="21">
        <v>0.3596</v>
      </c>
      <c r="M66" s="39">
        <v>728523.883761124</v>
      </c>
      <c r="N66" s="50">
        <f t="shared" si="8"/>
        <v>3498854.4195999997</v>
      </c>
      <c r="O66" s="20">
        <f t="shared" si="9"/>
        <v>0.01805611536427659</v>
      </c>
      <c r="P66" s="52">
        <f t="shared" si="10"/>
        <v>78897.13681394745</v>
      </c>
      <c r="Q66" s="4">
        <f t="shared" si="11"/>
        <v>0</v>
      </c>
    </row>
    <row r="67" spans="1:17" ht="12">
      <c r="A67" s="47" t="s">
        <v>70</v>
      </c>
      <c r="B67" s="25">
        <v>25</v>
      </c>
      <c r="C67" s="4">
        <v>0</v>
      </c>
      <c r="D67" s="47" t="s">
        <v>116</v>
      </c>
      <c r="E67" s="4"/>
      <c r="F67" s="4"/>
      <c r="G67" s="4" t="s">
        <v>174</v>
      </c>
      <c r="H67" s="4">
        <v>4</v>
      </c>
      <c r="I67" s="4">
        <v>734</v>
      </c>
      <c r="J67" s="20">
        <v>0.08038147138964577</v>
      </c>
      <c r="K67" s="39">
        <v>2099002</v>
      </c>
      <c r="L67" s="21">
        <v>0.5523</v>
      </c>
      <c r="M67" s="39">
        <v>1294128.896070512</v>
      </c>
      <c r="N67" s="50">
        <f t="shared" si="8"/>
        <v>1159278.8046</v>
      </c>
      <c r="O67" s="20">
        <f t="shared" si="9"/>
        <v>0.0059825500935278345</v>
      </c>
      <c r="P67" s="52">
        <f t="shared" si="10"/>
        <v>26141.06432656094</v>
      </c>
      <c r="Q67" s="4">
        <f t="shared" si="11"/>
        <v>0</v>
      </c>
    </row>
    <row r="68" spans="1:17" ht="12">
      <c r="A68" s="47" t="s">
        <v>72</v>
      </c>
      <c r="B68" s="25">
        <v>96</v>
      </c>
      <c r="C68" s="4">
        <v>2</v>
      </c>
      <c r="D68" s="47" t="s">
        <v>118</v>
      </c>
      <c r="E68" s="4"/>
      <c r="F68" s="4"/>
      <c r="G68" s="4" t="s">
        <v>132</v>
      </c>
      <c r="H68" s="4">
        <v>1900</v>
      </c>
      <c r="I68" s="4">
        <v>11155</v>
      </c>
      <c r="J68" s="20">
        <v>0.23487225459435232</v>
      </c>
      <c r="K68" s="39">
        <v>26756610</v>
      </c>
      <c r="L68" s="21">
        <v>0.3731</v>
      </c>
      <c r="M68" s="39">
        <v>6034945.255297131</v>
      </c>
      <c r="N68" s="50">
        <f t="shared" si="8"/>
        <v>9982891.191</v>
      </c>
      <c r="O68" s="20">
        <f t="shared" si="9"/>
        <v>0.05151750070079324</v>
      </c>
      <c r="P68" s="52">
        <f t="shared" si="10"/>
        <v>225108.40339139377</v>
      </c>
      <c r="Q68" s="4">
        <f t="shared" si="11"/>
        <v>0</v>
      </c>
    </row>
    <row r="69" spans="1:17" ht="12">
      <c r="A69" s="47" t="s">
        <v>76</v>
      </c>
      <c r="B69" s="25">
        <v>36</v>
      </c>
      <c r="C69" s="4">
        <v>2</v>
      </c>
      <c r="D69" s="47" t="s">
        <v>122</v>
      </c>
      <c r="E69" s="4"/>
      <c r="F69" s="4"/>
      <c r="G69" s="4" t="s">
        <v>152</v>
      </c>
      <c r="H69" s="4">
        <v>663</v>
      </c>
      <c r="I69" s="4">
        <v>4434</v>
      </c>
      <c r="J69" s="20">
        <v>0.21763644564727108</v>
      </c>
      <c r="K69" s="39">
        <v>23853502.759999998</v>
      </c>
      <c r="L69" s="21">
        <v>0.3934</v>
      </c>
      <c r="M69" s="39">
        <v>7136806.136714006</v>
      </c>
      <c r="N69" s="50">
        <f t="shared" si="8"/>
        <v>9383967.985784</v>
      </c>
      <c r="O69" s="20">
        <f t="shared" si="9"/>
        <v>0.04842671006167922</v>
      </c>
      <c r="P69" s="52">
        <f t="shared" si="10"/>
        <v>211603.0326625434</v>
      </c>
      <c r="Q69" s="4">
        <f t="shared" si="11"/>
        <v>0</v>
      </c>
    </row>
    <row r="70" spans="1:17" ht="12">
      <c r="A70" s="47" t="s">
        <v>79</v>
      </c>
      <c r="B70" s="25">
        <v>25</v>
      </c>
      <c r="C70" s="4">
        <v>2</v>
      </c>
      <c r="D70" s="47" t="s">
        <v>125</v>
      </c>
      <c r="E70" s="4"/>
      <c r="F70" s="4"/>
      <c r="G70" s="4" t="s">
        <v>150</v>
      </c>
      <c r="H70" s="4">
        <v>684</v>
      </c>
      <c r="I70" s="4">
        <v>2774</v>
      </c>
      <c r="J70" s="20">
        <v>0.3500360490266763</v>
      </c>
      <c r="K70" s="39">
        <v>11738213.44</v>
      </c>
      <c r="L70" s="21">
        <v>0.4984</v>
      </c>
      <c r="M70" s="39">
        <v>2962673.8538341396</v>
      </c>
      <c r="N70" s="50">
        <f t="shared" si="8"/>
        <v>5850325.578496</v>
      </c>
      <c r="O70" s="20">
        <f t="shared" si="9"/>
        <v>0.030191068531504772</v>
      </c>
      <c r="P70" s="52">
        <f t="shared" si="10"/>
        <v>131921.44691333105</v>
      </c>
      <c r="Q70" s="4">
        <f t="shared" si="11"/>
        <v>0</v>
      </c>
    </row>
    <row r="71" spans="1:17" ht="12">
      <c r="A71" s="47" t="s">
        <v>80</v>
      </c>
      <c r="B71" s="25">
        <v>87</v>
      </c>
      <c r="C71" s="4">
        <v>2</v>
      </c>
      <c r="D71" s="47" t="s">
        <v>126</v>
      </c>
      <c r="E71" s="4"/>
      <c r="F71" s="4"/>
      <c r="G71" s="4" t="s">
        <v>179</v>
      </c>
      <c r="H71" s="4">
        <v>832</v>
      </c>
      <c r="I71" s="4">
        <v>5928</v>
      </c>
      <c r="J71" s="20">
        <v>0.24662618083670715</v>
      </c>
      <c r="K71" s="39">
        <v>29144615</v>
      </c>
      <c r="L71" s="21">
        <v>0.2807</v>
      </c>
      <c r="M71" s="39">
        <v>4682923.00243012</v>
      </c>
      <c r="N71" s="50">
        <f t="shared" si="8"/>
        <v>8180893.4305</v>
      </c>
      <c r="O71" s="20">
        <f t="shared" si="9"/>
        <v>0.0422181485278395</v>
      </c>
      <c r="P71" s="52">
        <f t="shared" si="10"/>
        <v>184474.39957226688</v>
      </c>
      <c r="Q71" s="4">
        <f t="shared" si="11"/>
        <v>0</v>
      </c>
    </row>
    <row r="72" spans="1:17" s="30" customFormat="1" ht="12">
      <c r="A72" s="13" t="s">
        <v>24</v>
      </c>
      <c r="B72" s="23">
        <f>SUM(B47:B71)</f>
        <v>1300</v>
      </c>
      <c r="C72" s="24"/>
      <c r="D72" s="24"/>
      <c r="E72" s="24"/>
      <c r="F72" s="24"/>
      <c r="G72" s="24"/>
      <c r="H72" s="23">
        <f>SUM(H47:H71)</f>
        <v>34872</v>
      </c>
      <c r="I72" s="23"/>
      <c r="J72" s="24"/>
      <c r="K72" s="23"/>
      <c r="L72" s="58"/>
      <c r="M72" s="24"/>
      <c r="N72" s="51">
        <f>SUM(N47:N71)</f>
        <v>193776698.31033337</v>
      </c>
      <c r="O72" s="61"/>
      <c r="P72" s="53">
        <f>SUM(P47:P71)</f>
        <v>4369552.100339521</v>
      </c>
      <c r="Q72" s="24"/>
    </row>
    <row r="73" spans="1:16" ht="12">
      <c r="A73" s="13" t="s">
        <v>35</v>
      </c>
      <c r="B73" s="26">
        <f>H72/B9</f>
        <v>0.30672882399507434</v>
      </c>
      <c r="P73" s="38"/>
    </row>
    <row r="74" spans="1:2" ht="12">
      <c r="A74" s="13" t="s">
        <v>21</v>
      </c>
      <c r="B74" s="23">
        <f>COUNT(B47:B71)</f>
        <v>25</v>
      </c>
    </row>
    <row r="75" spans="1:2" ht="12">
      <c r="A75" s="13" t="s">
        <v>22</v>
      </c>
      <c r="B75" s="23">
        <f>(B2-B24)*B73</f>
        <v>4369552.10033952</v>
      </c>
    </row>
    <row r="76" spans="1:2" ht="12">
      <c r="A76" s="13" t="s">
        <v>30</v>
      </c>
      <c r="B76" s="23"/>
    </row>
    <row r="78" spans="1:17" s="29" customFormat="1" ht="15">
      <c r="A78" s="40" t="s">
        <v>25</v>
      </c>
      <c r="B78" s="46"/>
      <c r="C78" s="44"/>
      <c r="D78" s="44"/>
      <c r="E78" s="44"/>
      <c r="F78" s="44"/>
      <c r="G78" s="44"/>
      <c r="H78" s="44"/>
      <c r="I78" s="44"/>
      <c r="J78" s="44"/>
      <c r="K78" s="44"/>
      <c r="L78" s="59"/>
      <c r="M78" s="44"/>
      <c r="N78" s="44"/>
      <c r="O78" s="44"/>
      <c r="P78" s="44"/>
      <c r="Q78" s="44"/>
    </row>
    <row r="79" spans="1:17" ht="12">
      <c r="A79" s="47" t="s">
        <v>3</v>
      </c>
      <c r="B79" s="25">
        <v>15</v>
      </c>
      <c r="C79" s="4">
        <v>0</v>
      </c>
      <c r="D79" s="47" t="s">
        <v>84</v>
      </c>
      <c r="E79" s="3"/>
      <c r="F79" s="3"/>
      <c r="G79" s="49" t="s">
        <v>158</v>
      </c>
      <c r="H79" s="48">
        <v>74</v>
      </c>
      <c r="I79" s="48">
        <v>4478</v>
      </c>
      <c r="J79" s="5">
        <v>0.08910227780259045</v>
      </c>
      <c r="K79" s="15">
        <v>1819191</v>
      </c>
      <c r="L79" s="21">
        <v>1.7836844082199224</v>
      </c>
      <c r="M79" s="39">
        <v>379403.1504839752</v>
      </c>
      <c r="N79" s="50">
        <f>L79*K79</f>
        <v>3244862.6222740086</v>
      </c>
      <c r="O79" s="20">
        <f>N79/N81</f>
        <v>0.21032934084720475</v>
      </c>
      <c r="P79" s="54">
        <v>379403</v>
      </c>
      <c r="Q79" s="4">
        <f>+IF(P79&gt;M79,1,0)</f>
        <v>0</v>
      </c>
    </row>
    <row r="80" spans="1:17" ht="12">
      <c r="A80" s="47" t="s">
        <v>50</v>
      </c>
      <c r="B80" s="25">
        <v>182</v>
      </c>
      <c r="C80" s="4">
        <v>1</v>
      </c>
      <c r="D80" s="47" t="s">
        <v>95</v>
      </c>
      <c r="E80" s="3"/>
      <c r="F80" s="3"/>
      <c r="G80" s="49" t="s">
        <v>186</v>
      </c>
      <c r="H80" s="48">
        <v>594</v>
      </c>
      <c r="I80" s="48">
        <v>38625</v>
      </c>
      <c r="J80" s="5">
        <v>0.015533980582524271</v>
      </c>
      <c r="K80" s="15">
        <v>12759396</v>
      </c>
      <c r="L80" s="21">
        <v>0.954799843996019</v>
      </c>
      <c r="M80" s="39">
        <v>678385.1229396964</v>
      </c>
      <c r="N80" s="50">
        <f>L80*K80</f>
        <v>12182669.31028343</v>
      </c>
      <c r="O80" s="20">
        <f>N80/N81</f>
        <v>0.7896706591527953</v>
      </c>
      <c r="P80" s="54">
        <v>678385</v>
      </c>
      <c r="Q80" s="4">
        <f>+IF(P80&gt;M80,1,0)</f>
        <v>0</v>
      </c>
    </row>
    <row r="81" spans="1:17" s="30" customFormat="1" ht="12">
      <c r="A81" s="13" t="s">
        <v>22</v>
      </c>
      <c r="B81" s="23">
        <f>C2</f>
        <v>1057788</v>
      </c>
      <c r="C81" s="24"/>
      <c r="D81" s="24"/>
      <c r="E81" s="24"/>
      <c r="F81" s="24"/>
      <c r="G81" s="24"/>
      <c r="H81" s="24"/>
      <c r="I81" s="24"/>
      <c r="J81" s="24"/>
      <c r="K81" s="24"/>
      <c r="L81" s="58"/>
      <c r="M81" s="24"/>
      <c r="N81" s="51">
        <f>SUM(N79:N80)</f>
        <v>15427531.932557438</v>
      </c>
      <c r="O81" s="37"/>
      <c r="P81" s="27">
        <f>SUM(P79:P80)</f>
        <v>1057788</v>
      </c>
      <c r="Q81" s="24"/>
    </row>
    <row r="82" spans="1:2" ht="12">
      <c r="A82" s="13" t="s">
        <v>30</v>
      </c>
      <c r="B82" s="23"/>
    </row>
    <row r="83" ht="12">
      <c r="P83" s="38"/>
    </row>
  </sheetData>
  <sheetProtection/>
  <printOptions/>
  <pageMargins left="0.25" right="0.25" top="0.75" bottom="0.75" header="0.3" footer="0.3"/>
  <pageSetup fitToHeight="0" fitToWidth="1" horizontalDpi="600" verticalDpi="600" orientation="landscape" scale="5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DSH Allocation</dc:title>
  <dc:subject>&amp;lt;p&amp;gt;ALLOCATIONS  __Tab2  _Tab2  A  A_GME_wo_MC  AlphaList  B  B_GME_wo_MC  BaseLineMatrix  Bx  CCR_OUTPUT_SHOPP3  Cost_Add_Back  Cost_Red_Fact  cost_UPL_sfy11  Density_per_Discharge__Facility__Top_75_PCT__0_density_removed_  EY_11  EY_11A  EY_18  EY_27  EY_29  F_1041  F_166  F_1818H1  F_1818H2  F_1818H3  F_1819AH1  F_1819A&amp;lt;/p&amp;gt;</dc:subject>
  <dc:creator>Jennie Melendez</dc:creator>
  <cp:keywords/>
  <dc:description>&amp;lt;p&amp;gt;ALLOCATIONS  __Tab2  _Tab2  A  A_GME_wo_MC  AlphaList  B  B_GME_wo_MC  BaseLineMatrix  Bx  CCR_OUTPUT_SHOPP3  Cost_Add_Back  Cost_Red_Fact  cost_UPL_sfy11  Density_per_Discharge__Facility__Top_75_PCT__0_density_removed_  EY_11  EY_11A  EY_18  EY_27  EY_29  F_1041  F_166  F_1818H1  F_1818H2  F_1818H3  F_1819AH1  F_1819A&amp;lt;/p&amp;gt;</dc:description>
  <cp:lastModifiedBy>Jennie Melendez</cp:lastModifiedBy>
  <cp:lastPrinted>2012-05-25T14:35:34Z</cp:lastPrinted>
  <dcterms:created xsi:type="dcterms:W3CDTF">2011-08-02T18:15:50Z</dcterms:created>
  <dcterms:modified xsi:type="dcterms:W3CDTF">2012-12-18T21:02:15Z</dcterms:modified>
  <cp:category/>
  <cp:version/>
  <cp:contentType/>
  <cp:contentStatus/>
</cp:coreProperties>
</file>