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ridge Bundling Grant\Project Bundles\SR STAFF APPRVD BUNDLES\SEMINOLE CO US270 Replace and Rehab\Pavement Condition Info\For Web\"/>
    </mc:Choice>
  </mc:AlternateContent>
  <bookViews>
    <workbookView xWindow="480" yWindow="135" windowWidth="27795" windowHeight="12015" activeTab="4"/>
  </bookViews>
  <sheets>
    <sheet name="Summary" sheetId="1" r:id="rId1"/>
    <sheet name="JP 21006(07) maint" sheetId="11" r:id="rId2"/>
    <sheet name="JP 21006(04) maint" sheetId="12" r:id="rId3"/>
    <sheet name="JP 21006(11) maint" sheetId="13" r:id="rId4"/>
    <sheet name="JP 21006(11) cont'd maint" sheetId="14" r:id="rId5"/>
  </sheets>
  <calcPr calcId="162913"/>
</workbook>
</file>

<file path=xl/calcChain.xml><?xml version="1.0" encoding="utf-8"?>
<calcChain xmlns="http://schemas.openxmlformats.org/spreadsheetml/2006/main">
  <c r="B32" i="14" l="1"/>
  <c r="B19" i="14"/>
  <c r="B28" i="13"/>
  <c r="B16" i="13"/>
  <c r="B23" i="12"/>
  <c r="B30" i="11"/>
  <c r="B18" i="11"/>
  <c r="H31" i="14" l="1"/>
  <c r="F31" i="14"/>
  <c r="D31" i="14"/>
  <c r="E30" i="14"/>
  <c r="G30" i="14"/>
  <c r="I30" i="14"/>
  <c r="E28" i="14"/>
  <c r="G28" i="14"/>
  <c r="I28" i="14"/>
  <c r="H29" i="14"/>
  <c r="F29" i="14"/>
  <c r="D29" i="14"/>
  <c r="E26" i="14"/>
  <c r="G26" i="14"/>
  <c r="I26" i="14"/>
  <c r="H27" i="14"/>
  <c r="F27" i="14"/>
  <c r="D27" i="14"/>
  <c r="E24" i="14"/>
  <c r="G24" i="14"/>
  <c r="I24" i="14"/>
  <c r="H25" i="14"/>
  <c r="F25" i="14"/>
  <c r="G25" i="14" s="1"/>
  <c r="D25" i="14"/>
  <c r="I17" i="14"/>
  <c r="G17" i="14"/>
  <c r="E17" i="14"/>
  <c r="D18" i="14"/>
  <c r="F18" i="14"/>
  <c r="H18" i="14"/>
  <c r="I15" i="14"/>
  <c r="G15" i="14"/>
  <c r="E15" i="14"/>
  <c r="D16" i="14"/>
  <c r="F16" i="14"/>
  <c r="H16" i="14"/>
  <c r="E13" i="14"/>
  <c r="G13" i="14"/>
  <c r="I13" i="14"/>
  <c r="H14" i="14"/>
  <c r="F14" i="14"/>
  <c r="D14" i="14"/>
  <c r="I11" i="14"/>
  <c r="G11" i="14"/>
  <c r="E11" i="14"/>
  <c r="D12" i="14"/>
  <c r="F12" i="14"/>
  <c r="H12" i="14"/>
  <c r="E9" i="14"/>
  <c r="G9" i="14"/>
  <c r="I9" i="14"/>
  <c r="H10" i="14"/>
  <c r="F10" i="14"/>
  <c r="D10" i="14"/>
  <c r="D8" i="14"/>
  <c r="H8" i="14"/>
  <c r="I7" i="14"/>
  <c r="E7" i="14"/>
  <c r="G7" i="14"/>
  <c r="E5" i="14"/>
  <c r="G5" i="14"/>
  <c r="I5" i="14"/>
  <c r="H6" i="14"/>
  <c r="I6" i="14" s="1"/>
  <c r="F6" i="14"/>
  <c r="D6" i="14"/>
  <c r="I25" i="13"/>
  <c r="G25" i="13"/>
  <c r="E25" i="13"/>
  <c r="D26" i="13"/>
  <c r="F26" i="13"/>
  <c r="H26" i="13"/>
  <c r="E23" i="13"/>
  <c r="G23" i="13"/>
  <c r="I23" i="13"/>
  <c r="H24" i="13"/>
  <c r="F24" i="13"/>
  <c r="G24" i="13" s="1"/>
  <c r="D24" i="13"/>
  <c r="E21" i="13"/>
  <c r="G21" i="13"/>
  <c r="I21" i="13"/>
  <c r="H22" i="13"/>
  <c r="F22" i="13"/>
  <c r="D22" i="13"/>
  <c r="E12" i="13"/>
  <c r="G12" i="13"/>
  <c r="I12" i="13"/>
  <c r="H13" i="13"/>
  <c r="F13" i="13"/>
  <c r="D13" i="13"/>
  <c r="E10" i="13"/>
  <c r="G10" i="13"/>
  <c r="G11" i="13"/>
  <c r="I10" i="13"/>
  <c r="H11" i="13"/>
  <c r="F11" i="13"/>
  <c r="D11" i="13"/>
  <c r="E8" i="13"/>
  <c r="G8" i="13"/>
  <c r="I8" i="13"/>
  <c r="H9" i="13"/>
  <c r="F9" i="13"/>
  <c r="D9" i="13"/>
  <c r="G5" i="13"/>
  <c r="I5" i="13"/>
  <c r="H6" i="13"/>
  <c r="F6" i="13"/>
  <c r="E5" i="13"/>
  <c r="D6" i="13"/>
  <c r="I20" i="12"/>
  <c r="G20" i="12"/>
  <c r="E20" i="12"/>
  <c r="D21" i="12"/>
  <c r="F21" i="12"/>
  <c r="H21" i="12"/>
  <c r="H18" i="12"/>
  <c r="E17" i="12"/>
  <c r="G17" i="12"/>
  <c r="G18" i="12"/>
  <c r="I17" i="12"/>
  <c r="F18" i="12"/>
  <c r="D18" i="12"/>
  <c r="G28" i="11"/>
  <c r="G29" i="11"/>
  <c r="E28" i="11"/>
  <c r="F29" i="11"/>
  <c r="D29" i="11"/>
  <c r="G25" i="11"/>
  <c r="E25" i="11"/>
  <c r="F26" i="11"/>
  <c r="D26" i="11"/>
  <c r="G16" i="11"/>
  <c r="F17" i="11"/>
  <c r="E16" i="11"/>
  <c r="D17" i="11"/>
  <c r="G13" i="11"/>
  <c r="F14" i="11"/>
  <c r="E13" i="11"/>
  <c r="D14" i="11"/>
  <c r="G10" i="11"/>
  <c r="F11" i="11"/>
  <c r="E10" i="11"/>
  <c r="D11" i="11"/>
  <c r="G7" i="11"/>
  <c r="F8" i="11"/>
  <c r="E7" i="11"/>
  <c r="D8" i="11"/>
  <c r="G23" i="11"/>
  <c r="F24" i="11"/>
  <c r="D24" i="11"/>
  <c r="E23" i="11"/>
  <c r="H22" i="14"/>
  <c r="H23" i="14" s="1"/>
  <c r="F22" i="14"/>
  <c r="G22" i="14" s="1"/>
  <c r="D22" i="14"/>
  <c r="E22" i="14" s="1"/>
  <c r="I21" i="14"/>
  <c r="G21" i="14"/>
  <c r="E21" i="14"/>
  <c r="I20" i="14"/>
  <c r="H20" i="14" s="1"/>
  <c r="G20" i="14"/>
  <c r="F20" i="14" s="1"/>
  <c r="E20" i="14"/>
  <c r="D20" i="14" s="1"/>
  <c r="I4" i="14"/>
  <c r="H4" i="14" s="1"/>
  <c r="G4" i="14"/>
  <c r="F4" i="14" s="1"/>
  <c r="E4" i="14"/>
  <c r="D4" i="14" s="1"/>
  <c r="F20" i="13"/>
  <c r="G20" i="13" s="1"/>
  <c r="H19" i="13"/>
  <c r="H20" i="13" s="1"/>
  <c r="F19" i="13"/>
  <c r="G19" i="13" s="1"/>
  <c r="D19" i="13"/>
  <c r="E19" i="13" s="1"/>
  <c r="I18" i="13"/>
  <c r="G18" i="13"/>
  <c r="E18" i="13"/>
  <c r="I17" i="13"/>
  <c r="H17" i="13" s="1"/>
  <c r="G17" i="13"/>
  <c r="F17" i="13" s="1"/>
  <c r="E17" i="13"/>
  <c r="D17" i="13" s="1"/>
  <c r="I4" i="13"/>
  <c r="H4" i="13" s="1"/>
  <c r="G4" i="13"/>
  <c r="F4" i="13" s="1"/>
  <c r="E4" i="13"/>
  <c r="D4" i="13" s="1"/>
  <c r="H15" i="12"/>
  <c r="H16" i="12" s="1"/>
  <c r="F15" i="12"/>
  <c r="G15" i="12" s="1"/>
  <c r="D15" i="12"/>
  <c r="E15" i="12" s="1"/>
  <c r="I14" i="12"/>
  <c r="G14" i="12"/>
  <c r="E14" i="12"/>
  <c r="I13" i="12"/>
  <c r="H13" i="12" s="1"/>
  <c r="G13" i="12"/>
  <c r="F13" i="12"/>
  <c r="E13" i="12"/>
  <c r="D13" i="12" s="1"/>
  <c r="I4" i="12"/>
  <c r="H4" i="12" s="1"/>
  <c r="H5" i="12" s="1"/>
  <c r="G4" i="12"/>
  <c r="F4" i="12"/>
  <c r="F5" i="12" s="1"/>
  <c r="G5" i="12" s="1"/>
  <c r="E4" i="12"/>
  <c r="D4" i="12" s="1"/>
  <c r="D5" i="12" s="1"/>
  <c r="F21" i="11"/>
  <c r="G21" i="11" s="1"/>
  <c r="D21" i="11"/>
  <c r="D22" i="11" s="1"/>
  <c r="G20" i="11"/>
  <c r="E20" i="11"/>
  <c r="G19" i="11"/>
  <c r="F19" i="11" s="1"/>
  <c r="E19" i="11"/>
  <c r="D19" i="11" s="1"/>
  <c r="G6" i="11"/>
  <c r="F6" i="11" s="1"/>
  <c r="E6" i="11"/>
  <c r="D6" i="11" s="1"/>
  <c r="F23" i="14" l="1"/>
  <c r="G23" i="14" s="1"/>
  <c r="G6" i="14"/>
  <c r="D16" i="12"/>
  <c r="E16" i="12" s="1"/>
  <c r="F16" i="12"/>
  <c r="G16" i="12" s="1"/>
  <c r="F19" i="12"/>
  <c r="F22" i="11"/>
  <c r="G22" i="11" s="1"/>
  <c r="F9" i="11"/>
  <c r="D9" i="11"/>
  <c r="E8" i="11"/>
  <c r="I23" i="14"/>
  <c r="E6" i="14"/>
  <c r="F8" i="14"/>
  <c r="I22" i="14"/>
  <c r="D23" i="14"/>
  <c r="D7" i="13"/>
  <c r="E6" i="13"/>
  <c r="G6" i="13"/>
  <c r="F7" i="13"/>
  <c r="I20" i="13"/>
  <c r="I6" i="13"/>
  <c r="H7" i="13"/>
  <c r="I19" i="13"/>
  <c r="D20" i="13"/>
  <c r="I16" i="12"/>
  <c r="H6" i="12"/>
  <c r="I5" i="12"/>
  <c r="D6" i="12"/>
  <c r="E5" i="12"/>
  <c r="F6" i="12"/>
  <c r="I15" i="12"/>
  <c r="E22" i="11"/>
  <c r="G9" i="11"/>
  <c r="G24" i="11"/>
  <c r="G8" i="11"/>
  <c r="E21" i="11"/>
  <c r="G19" i="12" l="1"/>
  <c r="E9" i="11"/>
  <c r="G8" i="14"/>
  <c r="E8" i="14"/>
  <c r="I8" i="14"/>
  <c r="I25" i="14"/>
  <c r="E23" i="14"/>
  <c r="I7" i="13"/>
  <c r="I22" i="13"/>
  <c r="G7" i="13"/>
  <c r="G22" i="13"/>
  <c r="E20" i="13"/>
  <c r="E7" i="13"/>
  <c r="D7" i="12"/>
  <c r="E6" i="12"/>
  <c r="G21" i="12"/>
  <c r="F22" i="12"/>
  <c r="G22" i="12" s="1"/>
  <c r="D19" i="12"/>
  <c r="E18" i="12"/>
  <c r="F7" i="12"/>
  <c r="G6" i="12"/>
  <c r="I6" i="12"/>
  <c r="H7" i="12"/>
  <c r="G26" i="11"/>
  <c r="F27" i="11"/>
  <c r="F12" i="11"/>
  <c r="G11" i="11"/>
  <c r="E24" i="11"/>
  <c r="E11" i="11"/>
  <c r="D12" i="11"/>
  <c r="G27" i="14" l="1"/>
  <c r="I10" i="14"/>
  <c r="I27" i="14"/>
  <c r="E25" i="14"/>
  <c r="E10" i="14"/>
  <c r="G10" i="14"/>
  <c r="G9" i="13"/>
  <c r="I24" i="13"/>
  <c r="E9" i="13"/>
  <c r="E22" i="13"/>
  <c r="I9" i="13"/>
  <c r="H8" i="12"/>
  <c r="I7" i="12"/>
  <c r="E19" i="12"/>
  <c r="F8" i="12"/>
  <c r="G7" i="12"/>
  <c r="E7" i="12"/>
  <c r="D8" i="12"/>
  <c r="E12" i="11"/>
  <c r="D27" i="11"/>
  <c r="E26" i="11"/>
  <c r="G12" i="11"/>
  <c r="G27" i="11"/>
  <c r="E27" i="14" l="1"/>
  <c r="I31" i="14"/>
  <c r="I29" i="14"/>
  <c r="G12" i="14"/>
  <c r="I12" i="14"/>
  <c r="E12" i="14"/>
  <c r="G29" i="14"/>
  <c r="G31" i="14"/>
  <c r="E11" i="13"/>
  <c r="I11" i="13"/>
  <c r="H27" i="13"/>
  <c r="I27" i="13" s="1"/>
  <c r="I26" i="13"/>
  <c r="E24" i="13"/>
  <c r="G26" i="13"/>
  <c r="F27" i="13"/>
  <c r="G27" i="13" s="1"/>
  <c r="G8" i="12"/>
  <c r="F9" i="12"/>
  <c r="E21" i="12"/>
  <c r="D22" i="12"/>
  <c r="E22" i="12" s="1"/>
  <c r="H9" i="12"/>
  <c r="I8" i="12"/>
  <c r="E8" i="12"/>
  <c r="D9" i="12"/>
  <c r="F15" i="11"/>
  <c r="G14" i="11"/>
  <c r="E29" i="11"/>
  <c r="E27" i="11"/>
  <c r="E14" i="11"/>
  <c r="D15" i="11"/>
  <c r="I14" i="14" l="1"/>
  <c r="G14" i="14"/>
  <c r="E14" i="14"/>
  <c r="E29" i="14"/>
  <c r="E31" i="14"/>
  <c r="I13" i="13"/>
  <c r="H14" i="13"/>
  <c r="E26" i="13"/>
  <c r="D27" i="13"/>
  <c r="E27" i="13" s="1"/>
  <c r="D14" i="13"/>
  <c r="E13" i="13"/>
  <c r="G13" i="13"/>
  <c r="F14" i="13"/>
  <c r="H10" i="12"/>
  <c r="I9" i="12"/>
  <c r="D10" i="12"/>
  <c r="E9" i="12"/>
  <c r="G9" i="12"/>
  <c r="F10" i="12"/>
  <c r="E17" i="11"/>
  <c r="E15" i="11"/>
  <c r="G17" i="11"/>
  <c r="G15" i="11"/>
  <c r="E18" i="14" l="1"/>
  <c r="E16" i="14"/>
  <c r="G18" i="14"/>
  <c r="G16" i="14"/>
  <c r="I16" i="14"/>
  <c r="I18" i="14"/>
  <c r="F15" i="13"/>
  <c r="G15" i="13" s="1"/>
  <c r="G14" i="13"/>
  <c r="D15" i="13"/>
  <c r="E15" i="13" s="1"/>
  <c r="E14" i="13"/>
  <c r="I14" i="13"/>
  <c r="H15" i="13"/>
  <c r="I15" i="13" s="1"/>
  <c r="F11" i="12"/>
  <c r="G11" i="12" s="1"/>
  <c r="G10" i="12"/>
  <c r="D11" i="12"/>
  <c r="E11" i="12" s="1"/>
  <c r="E10" i="12"/>
  <c r="H11" i="12"/>
  <c r="I11" i="12" s="1"/>
  <c r="I10" i="12"/>
  <c r="B11" i="1" l="1"/>
  <c r="B12" i="1"/>
  <c r="B13" i="1"/>
  <c r="I18" i="12"/>
  <c r="H19" i="12"/>
  <c r="I21" i="12" l="1"/>
  <c r="H22" i="12"/>
  <c r="I22" i="12" s="1"/>
  <c r="I19" i="12"/>
</calcChain>
</file>

<file path=xl/sharedStrings.xml><?xml version="1.0" encoding="utf-8"?>
<sst xmlns="http://schemas.openxmlformats.org/spreadsheetml/2006/main" count="140" uniqueCount="55">
  <si>
    <t>Control</t>
  </si>
  <si>
    <t>Begin</t>
  </si>
  <si>
    <t>End</t>
  </si>
  <si>
    <t>2018 PQI</t>
  </si>
  <si>
    <t>Treatment</t>
  </si>
  <si>
    <t>Pavement Type</t>
  </si>
  <si>
    <t>AC</t>
  </si>
  <si>
    <t>Reconstruct</t>
  </si>
  <si>
    <t>Sq Ft Deck Area</t>
  </si>
  <si>
    <t xml:space="preserve">Avg SH / Int. </t>
  </si>
  <si>
    <t>Avg Co/State</t>
  </si>
  <si>
    <t>Avg All</t>
  </si>
  <si>
    <t>Unimproved</t>
  </si>
  <si>
    <t>Improved</t>
  </si>
  <si>
    <t>Apparent Age</t>
  </si>
  <si>
    <t>Year</t>
  </si>
  <si>
    <t>PQI</t>
  </si>
  <si>
    <t>NBI 13653  JP_21006(07)</t>
  </si>
  <si>
    <t>NBI 13925   JP_21006(07))</t>
  </si>
  <si>
    <t>NBI 10053   JP_21006(04)</t>
  </si>
  <si>
    <t>NBI 12977   JP_21006(04)</t>
  </si>
  <si>
    <t>NBI 13079   JP_21006(04)</t>
  </si>
  <si>
    <t>NBI 01807   JP_21006(11)</t>
  </si>
  <si>
    <t>NBI 12934   JP_21006(11)</t>
  </si>
  <si>
    <t>NBI 12935   JP_21006(11)</t>
  </si>
  <si>
    <t>NBI 12980   JP_21006(11)</t>
  </si>
  <si>
    <t>NBI 13757   JP_21006(11)</t>
  </si>
  <si>
    <t>NBI 13783  JP_21006(11)</t>
  </si>
  <si>
    <t>6702</t>
  </si>
  <si>
    <t>NBI 13653</t>
  </si>
  <si>
    <t>NBI 13925</t>
  </si>
  <si>
    <t>NBI 10053</t>
  </si>
  <si>
    <t>NBI 12977</t>
  </si>
  <si>
    <t>NBI 13079</t>
  </si>
  <si>
    <t>NBI 01807</t>
  </si>
  <si>
    <t>NBI 12934</t>
  </si>
  <si>
    <t>NBI 12935</t>
  </si>
  <si>
    <t>NBI 12980</t>
  </si>
  <si>
    <t>NBI 12757</t>
  </si>
  <si>
    <t>NBI 12783</t>
  </si>
  <si>
    <t>preventative maintenance</t>
  </si>
  <si>
    <t>minor rehab</t>
  </si>
  <si>
    <t>heavy rehab</t>
  </si>
  <si>
    <t>prevent. Maint</t>
  </si>
  <si>
    <t>minor rehab, heavy rehab, heavy rehab</t>
  </si>
  <si>
    <t>preventative</t>
  </si>
  <si>
    <t>minor, heavy, minor</t>
  </si>
  <si>
    <t>preventative, DN, preventative</t>
  </si>
  <si>
    <t>Minor, prevent, minor</t>
  </si>
  <si>
    <t>Annualized Life Cycle Cost</t>
  </si>
  <si>
    <t>reconst</t>
  </si>
  <si>
    <t>Reconst</t>
  </si>
  <si>
    <t>Annualized Life cycle Cost</t>
  </si>
  <si>
    <t>Annualized Life Cycle</t>
  </si>
  <si>
    <t>Cost/lane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</si>
</sst>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1" fillId="0" borderId="4" xfId="0" applyFont="1" applyBorder="1"/>
    <xf numFmtId="0" fontId="1" fillId="0" borderId="6" xfId="0" applyFont="1" applyBorder="1"/>
    <xf numFmtId="0" fontId="2" fillId="0" borderId="0" xfId="0" applyFont="1" applyFill="1" applyBorder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0" fillId="0" borderId="5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" fontId="0" fillId="0" borderId="0" xfId="0" applyNumberFormat="1" applyFill="1"/>
    <xf numFmtId="164" fontId="1" fillId="0" borderId="0" xfId="0" applyNumberFormat="1" applyFont="1"/>
    <xf numFmtId="0" fontId="1" fillId="0" borderId="0" xfId="0" applyFont="1"/>
    <xf numFmtId="164" fontId="0" fillId="0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/>
    <xf numFmtId="0" fontId="0" fillId="0" borderId="0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1" fillId="0" borderId="0" xfId="0" applyNumberFormat="1" applyFont="1"/>
    <xf numFmtId="165" fontId="0" fillId="0" borderId="0" xfId="0" applyNumberFormat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NBI 13653 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'JP 21006(07) maint'!$A$6</c:f>
              <c:strCache>
                <c:ptCount val="1"/>
                <c:pt idx="0">
                  <c:v>Unimproved</c:v>
                </c:pt>
              </c:strCache>
            </c:strRef>
          </c:tx>
          <c:xVal>
            <c:numRef>
              <c:f>'JP 21006(07) maint'!$C$6:$C$17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2025</c:v>
                </c:pt>
                <c:pt idx="4">
                  <c:v>2026</c:v>
                </c:pt>
                <c:pt idx="5">
                  <c:v>2030</c:v>
                </c:pt>
                <c:pt idx="6">
                  <c:v>2035</c:v>
                </c:pt>
                <c:pt idx="7">
                  <c:v>2036</c:v>
                </c:pt>
                <c:pt idx="8">
                  <c:v>2040</c:v>
                </c:pt>
                <c:pt idx="9">
                  <c:v>2045</c:v>
                </c:pt>
                <c:pt idx="10">
                  <c:v>2046</c:v>
                </c:pt>
                <c:pt idx="11">
                  <c:v>2050</c:v>
                </c:pt>
              </c:numCache>
            </c:numRef>
          </c:xVal>
          <c:yVal>
            <c:numRef>
              <c:f>'JP 21006(07) maint'!$E$6:$E$17</c:f>
              <c:numCache>
                <c:formatCode>0.0</c:formatCode>
                <c:ptCount val="12"/>
                <c:pt idx="0" formatCode="General">
                  <c:v>86.1</c:v>
                </c:pt>
                <c:pt idx="1">
                  <c:v>95.52</c:v>
                </c:pt>
                <c:pt idx="2">
                  <c:v>94.33</c:v>
                </c:pt>
                <c:pt idx="3">
                  <c:v>86.28</c:v>
                </c:pt>
                <c:pt idx="4">
                  <c:v>95.52</c:v>
                </c:pt>
                <c:pt idx="5">
                  <c:v>88.17</c:v>
                </c:pt>
                <c:pt idx="6">
                  <c:v>77.319999999999993</c:v>
                </c:pt>
                <c:pt idx="7">
                  <c:v>98.88</c:v>
                </c:pt>
                <c:pt idx="8">
                  <c:v>94.33</c:v>
                </c:pt>
                <c:pt idx="9">
                  <c:v>86.28</c:v>
                </c:pt>
                <c:pt idx="10">
                  <c:v>95.52</c:v>
                </c:pt>
                <c:pt idx="11">
                  <c:v>88.17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02-42CA-9014-1834538D7997}"/>
            </c:ext>
          </c:extLst>
        </c:ser>
        <c:ser>
          <c:idx val="1"/>
          <c:order val="1"/>
          <c:tx>
            <c:strRef>
              <c:f>'JP 21006(07) maint'!$A$19</c:f>
              <c:strCache>
                <c:ptCount val="1"/>
                <c:pt idx="0">
                  <c:v>Improved</c:v>
                </c:pt>
              </c:strCache>
            </c:strRef>
          </c:tx>
          <c:xVal>
            <c:numRef>
              <c:f>'JP 21006(07) maint'!$C$19:$C$29</c:f>
              <c:numCache>
                <c:formatCode>General</c:formatCode>
                <c:ptCount val="11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2031</c:v>
                </c:pt>
                <c:pt idx="5">
                  <c:v>2035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2046</c:v>
                </c:pt>
                <c:pt idx="10">
                  <c:v>2050</c:v>
                </c:pt>
              </c:numCache>
            </c:numRef>
          </c:xVal>
          <c:yVal>
            <c:numRef>
              <c:f>'JP 21006(07) maint'!$E$19:$E$29</c:f>
              <c:numCache>
                <c:formatCode>0.0</c:formatCode>
                <c:ptCount val="11"/>
                <c:pt idx="0" formatCode="General">
                  <c:v>86.1</c:v>
                </c:pt>
                <c:pt idx="1">
                  <c:v>100</c:v>
                </c:pt>
                <c:pt idx="2">
                  <c:v>98.25</c:v>
                </c:pt>
                <c:pt idx="3">
                  <c:v>93</c:v>
                </c:pt>
                <c:pt idx="4">
                  <c:v>98.25</c:v>
                </c:pt>
                <c:pt idx="5">
                  <c:v>93</c:v>
                </c:pt>
                <c:pt idx="6">
                  <c:v>98.25</c:v>
                </c:pt>
                <c:pt idx="7">
                  <c:v>93</c:v>
                </c:pt>
                <c:pt idx="8">
                  <c:v>84.25</c:v>
                </c:pt>
                <c:pt idx="9">
                  <c:v>94.33</c:v>
                </c:pt>
                <c:pt idx="10">
                  <c:v>86.28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02-42CA-9014-1834538D7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50048"/>
        <c:axId val="122048512"/>
      </c:scatterChart>
      <c:valAx>
        <c:axId val="122050048"/>
        <c:scaling>
          <c:orientation val="minMax"/>
          <c:max val="2050"/>
          <c:min val="201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2048512"/>
        <c:crosses val="autoZero"/>
        <c:crossBetween val="midCat"/>
      </c:valAx>
      <c:valAx>
        <c:axId val="122048512"/>
        <c:scaling>
          <c:orientation val="minMax"/>
          <c:max val="10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PQI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20500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NBI 12757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'JP 21006(11) cont''d maint'!$A$4</c:f>
              <c:strCache>
                <c:ptCount val="1"/>
                <c:pt idx="0">
                  <c:v>Unimproved</c:v>
                </c:pt>
              </c:strCache>
            </c:strRef>
          </c:tx>
          <c:xVal>
            <c:numRef>
              <c:f>'JP 21006(11) cont''d maint'!$C$4:$C$18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2025</c:v>
                </c:pt>
                <c:pt idx="5">
                  <c:v>2026</c:v>
                </c:pt>
                <c:pt idx="6">
                  <c:v>2030</c:v>
                </c:pt>
                <c:pt idx="7">
                  <c:v>2031</c:v>
                </c:pt>
                <c:pt idx="8">
                  <c:v>2035</c:v>
                </c:pt>
                <c:pt idx="9">
                  <c:v>2036</c:v>
                </c:pt>
                <c:pt idx="10">
                  <c:v>2040</c:v>
                </c:pt>
                <c:pt idx="11">
                  <c:v>2041</c:v>
                </c:pt>
                <c:pt idx="12">
                  <c:v>2045</c:v>
                </c:pt>
                <c:pt idx="13">
                  <c:v>2046</c:v>
                </c:pt>
                <c:pt idx="14">
                  <c:v>2050</c:v>
                </c:pt>
              </c:numCache>
            </c:numRef>
          </c:xVal>
          <c:yVal>
            <c:numRef>
              <c:f>'JP 21006(11) cont''d maint'!$G$4:$G$18</c:f>
              <c:numCache>
                <c:formatCode>0.0</c:formatCode>
                <c:ptCount val="15"/>
                <c:pt idx="0">
                  <c:v>80.2</c:v>
                </c:pt>
                <c:pt idx="1">
                  <c:v>99.37</c:v>
                </c:pt>
                <c:pt idx="2">
                  <c:v>98.25</c:v>
                </c:pt>
                <c:pt idx="3">
                  <c:v>97.48</c:v>
                </c:pt>
                <c:pt idx="4">
                  <c:v>93</c:v>
                </c:pt>
                <c:pt idx="5">
                  <c:v>97.48</c:v>
                </c:pt>
                <c:pt idx="6">
                  <c:v>91.53</c:v>
                </c:pt>
                <c:pt idx="7">
                  <c:v>96.57</c:v>
                </c:pt>
                <c:pt idx="8">
                  <c:v>89.92</c:v>
                </c:pt>
                <c:pt idx="9">
                  <c:v>95.52</c:v>
                </c:pt>
                <c:pt idx="10">
                  <c:v>88.17</c:v>
                </c:pt>
                <c:pt idx="11">
                  <c:v>94.33</c:v>
                </c:pt>
                <c:pt idx="12">
                  <c:v>86.28</c:v>
                </c:pt>
                <c:pt idx="13">
                  <c:v>95.52</c:v>
                </c:pt>
                <c:pt idx="14">
                  <c:v>88.17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34-4B88-BDDB-5042BCE0C115}"/>
            </c:ext>
          </c:extLst>
        </c:ser>
        <c:ser>
          <c:idx val="1"/>
          <c:order val="1"/>
          <c:tx>
            <c:strRef>
              <c:f>'JP 21006(11) cont''d maint'!$A$20</c:f>
              <c:strCache>
                <c:ptCount val="1"/>
                <c:pt idx="0">
                  <c:v>Improved</c:v>
                </c:pt>
              </c:strCache>
            </c:strRef>
          </c:tx>
          <c:xVal>
            <c:numRef>
              <c:f>'JP 21006(11) cont''d maint'!$C$20:$C$31</c:f>
              <c:numCache>
                <c:formatCode>General</c:formatCode>
                <c:ptCount val="12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2031</c:v>
                </c:pt>
                <c:pt idx="5">
                  <c:v>2035</c:v>
                </c:pt>
                <c:pt idx="6">
                  <c:v>2036</c:v>
                </c:pt>
                <c:pt idx="7">
                  <c:v>2040</c:v>
                </c:pt>
                <c:pt idx="8">
                  <c:v>2041</c:v>
                </c:pt>
                <c:pt idx="9">
                  <c:v>2045</c:v>
                </c:pt>
                <c:pt idx="10">
                  <c:v>2045</c:v>
                </c:pt>
                <c:pt idx="11">
                  <c:v>2050</c:v>
                </c:pt>
              </c:numCache>
            </c:numRef>
          </c:xVal>
          <c:yVal>
            <c:numRef>
              <c:f>'JP 21006(11) cont''d maint'!$G$20:$G$31</c:f>
              <c:numCache>
                <c:formatCode>0.0</c:formatCode>
                <c:ptCount val="12"/>
                <c:pt idx="0">
                  <c:v>80.2</c:v>
                </c:pt>
                <c:pt idx="1">
                  <c:v>100</c:v>
                </c:pt>
                <c:pt idx="2">
                  <c:v>98.25</c:v>
                </c:pt>
                <c:pt idx="3">
                  <c:v>93</c:v>
                </c:pt>
                <c:pt idx="4">
                  <c:v>97.48</c:v>
                </c:pt>
                <c:pt idx="5">
                  <c:v>91.53</c:v>
                </c:pt>
                <c:pt idx="6">
                  <c:v>96.57</c:v>
                </c:pt>
                <c:pt idx="7">
                  <c:v>89.92</c:v>
                </c:pt>
                <c:pt idx="8">
                  <c:v>95.52</c:v>
                </c:pt>
                <c:pt idx="9">
                  <c:v>88.17</c:v>
                </c:pt>
                <c:pt idx="10">
                  <c:v>95.52</c:v>
                </c:pt>
                <c:pt idx="11">
                  <c:v>88.17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34-4B88-BDDB-5042BCE0C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14112"/>
        <c:axId val="120628736"/>
      </c:scatterChart>
      <c:valAx>
        <c:axId val="135114112"/>
        <c:scaling>
          <c:orientation val="minMax"/>
          <c:max val="2050"/>
          <c:min val="201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0628736"/>
        <c:crosses val="autoZero"/>
        <c:crossBetween val="midCat"/>
      </c:valAx>
      <c:valAx>
        <c:axId val="120628736"/>
        <c:scaling>
          <c:orientation val="minMax"/>
          <c:max val="10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PQI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351141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NBI 13783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'JP 21006(11) cont''d maint'!$A$4</c:f>
              <c:strCache>
                <c:ptCount val="1"/>
                <c:pt idx="0">
                  <c:v>Unimproved</c:v>
                </c:pt>
              </c:strCache>
            </c:strRef>
          </c:tx>
          <c:xVal>
            <c:numRef>
              <c:f>'JP 21006(11) cont''d maint'!$C$4:$C$18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2025</c:v>
                </c:pt>
                <c:pt idx="5">
                  <c:v>2026</c:v>
                </c:pt>
                <c:pt idx="6">
                  <c:v>2030</c:v>
                </c:pt>
                <c:pt idx="7">
                  <c:v>2031</c:v>
                </c:pt>
                <c:pt idx="8">
                  <c:v>2035</c:v>
                </c:pt>
                <c:pt idx="9">
                  <c:v>2036</c:v>
                </c:pt>
                <c:pt idx="10">
                  <c:v>2040</c:v>
                </c:pt>
                <c:pt idx="11">
                  <c:v>2041</c:v>
                </c:pt>
                <c:pt idx="12">
                  <c:v>2045</c:v>
                </c:pt>
                <c:pt idx="13">
                  <c:v>2046</c:v>
                </c:pt>
                <c:pt idx="14">
                  <c:v>2050</c:v>
                </c:pt>
              </c:numCache>
            </c:numRef>
          </c:xVal>
          <c:yVal>
            <c:numRef>
              <c:f>'JP 21006(11) cont''d maint'!$I$4:$I$18</c:f>
              <c:numCache>
                <c:formatCode>0.0</c:formatCode>
                <c:ptCount val="15"/>
                <c:pt idx="0">
                  <c:v>85</c:v>
                </c:pt>
                <c:pt idx="1">
                  <c:v>94.33</c:v>
                </c:pt>
                <c:pt idx="2">
                  <c:v>91.53</c:v>
                </c:pt>
                <c:pt idx="3">
                  <c:v>96.57</c:v>
                </c:pt>
                <c:pt idx="4">
                  <c:v>89.92</c:v>
                </c:pt>
                <c:pt idx="5">
                  <c:v>95.52</c:v>
                </c:pt>
                <c:pt idx="6">
                  <c:v>88.17</c:v>
                </c:pt>
                <c:pt idx="7">
                  <c:v>94.33</c:v>
                </c:pt>
                <c:pt idx="8">
                  <c:v>86.28</c:v>
                </c:pt>
                <c:pt idx="9">
                  <c:v>95.52</c:v>
                </c:pt>
                <c:pt idx="10">
                  <c:v>88.17</c:v>
                </c:pt>
                <c:pt idx="11">
                  <c:v>94.33</c:v>
                </c:pt>
                <c:pt idx="12">
                  <c:v>86.28</c:v>
                </c:pt>
                <c:pt idx="13">
                  <c:v>95.52</c:v>
                </c:pt>
                <c:pt idx="14">
                  <c:v>88.17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A4-4C2D-968E-C1028D4696DE}"/>
            </c:ext>
          </c:extLst>
        </c:ser>
        <c:ser>
          <c:idx val="1"/>
          <c:order val="1"/>
          <c:tx>
            <c:strRef>
              <c:f>'JP 21006(11) cont''d maint'!$A$20</c:f>
              <c:strCache>
                <c:ptCount val="1"/>
                <c:pt idx="0">
                  <c:v>Improved</c:v>
                </c:pt>
              </c:strCache>
            </c:strRef>
          </c:tx>
          <c:xVal>
            <c:numRef>
              <c:f>'JP 21006(11) cont''d maint'!$C$20:$C$31</c:f>
              <c:numCache>
                <c:formatCode>General</c:formatCode>
                <c:ptCount val="12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2031</c:v>
                </c:pt>
                <c:pt idx="5">
                  <c:v>2035</c:v>
                </c:pt>
                <c:pt idx="6">
                  <c:v>2036</c:v>
                </c:pt>
                <c:pt idx="7">
                  <c:v>2040</c:v>
                </c:pt>
                <c:pt idx="8">
                  <c:v>2041</c:v>
                </c:pt>
                <c:pt idx="9">
                  <c:v>2045</c:v>
                </c:pt>
                <c:pt idx="10">
                  <c:v>2045</c:v>
                </c:pt>
                <c:pt idx="11">
                  <c:v>2050</c:v>
                </c:pt>
              </c:numCache>
            </c:numRef>
          </c:xVal>
          <c:yVal>
            <c:numRef>
              <c:f>'JP 21006(11) cont''d maint'!$I$20:$I$31</c:f>
              <c:numCache>
                <c:formatCode>0.0</c:formatCode>
                <c:ptCount val="12"/>
                <c:pt idx="0">
                  <c:v>85</c:v>
                </c:pt>
                <c:pt idx="1">
                  <c:v>100</c:v>
                </c:pt>
                <c:pt idx="2">
                  <c:v>98.25</c:v>
                </c:pt>
                <c:pt idx="3">
                  <c:v>93</c:v>
                </c:pt>
                <c:pt idx="4">
                  <c:v>97.48</c:v>
                </c:pt>
                <c:pt idx="5">
                  <c:v>91.53</c:v>
                </c:pt>
                <c:pt idx="6">
                  <c:v>96.57</c:v>
                </c:pt>
                <c:pt idx="7">
                  <c:v>89.92</c:v>
                </c:pt>
                <c:pt idx="8">
                  <c:v>95.52</c:v>
                </c:pt>
                <c:pt idx="9">
                  <c:v>88.17</c:v>
                </c:pt>
                <c:pt idx="10">
                  <c:v>95.52</c:v>
                </c:pt>
                <c:pt idx="11">
                  <c:v>88.17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A4-4C2D-968E-C1028D46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14112"/>
        <c:axId val="120628736"/>
      </c:scatterChart>
      <c:valAx>
        <c:axId val="135114112"/>
        <c:scaling>
          <c:orientation val="minMax"/>
          <c:max val="2050"/>
          <c:min val="201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0628736"/>
        <c:crosses val="autoZero"/>
        <c:crossBetween val="midCat"/>
      </c:valAx>
      <c:valAx>
        <c:axId val="120628736"/>
        <c:scaling>
          <c:orientation val="minMax"/>
          <c:max val="10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PQI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351141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NBI 13925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'JP 21006(07) maint'!$A$6</c:f>
              <c:strCache>
                <c:ptCount val="1"/>
                <c:pt idx="0">
                  <c:v>Unimproved</c:v>
                </c:pt>
              </c:strCache>
            </c:strRef>
          </c:tx>
          <c:xVal>
            <c:numRef>
              <c:f>'JP 21006(07) maint'!$C$6:$C$17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2025</c:v>
                </c:pt>
                <c:pt idx="4">
                  <c:v>2026</c:v>
                </c:pt>
                <c:pt idx="5">
                  <c:v>2030</c:v>
                </c:pt>
                <c:pt idx="6">
                  <c:v>2035</c:v>
                </c:pt>
                <c:pt idx="7">
                  <c:v>2036</c:v>
                </c:pt>
                <c:pt idx="8">
                  <c:v>2040</c:v>
                </c:pt>
                <c:pt idx="9">
                  <c:v>2045</c:v>
                </c:pt>
                <c:pt idx="10">
                  <c:v>2046</c:v>
                </c:pt>
                <c:pt idx="11">
                  <c:v>2050</c:v>
                </c:pt>
              </c:numCache>
            </c:numRef>
          </c:xVal>
          <c:yVal>
            <c:numRef>
              <c:f>'JP 21006(07) maint'!$G$6:$G$17</c:f>
              <c:numCache>
                <c:formatCode>0.0</c:formatCode>
                <c:ptCount val="12"/>
                <c:pt idx="0">
                  <c:v>90.2</c:v>
                </c:pt>
                <c:pt idx="1">
                  <c:v>97.48</c:v>
                </c:pt>
                <c:pt idx="2">
                  <c:v>96.57</c:v>
                </c:pt>
                <c:pt idx="3">
                  <c:v>89.92</c:v>
                </c:pt>
                <c:pt idx="4">
                  <c:v>97.48</c:v>
                </c:pt>
                <c:pt idx="5">
                  <c:v>91.53</c:v>
                </c:pt>
                <c:pt idx="6">
                  <c:v>82.08</c:v>
                </c:pt>
                <c:pt idx="7">
                  <c:v>99.72</c:v>
                </c:pt>
                <c:pt idx="8">
                  <c:v>96.57</c:v>
                </c:pt>
                <c:pt idx="9">
                  <c:v>89.92</c:v>
                </c:pt>
                <c:pt idx="10">
                  <c:v>97.48</c:v>
                </c:pt>
                <c:pt idx="11">
                  <c:v>91.53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DA-4340-ABE7-6F6E489E7B21}"/>
            </c:ext>
          </c:extLst>
        </c:ser>
        <c:ser>
          <c:idx val="1"/>
          <c:order val="1"/>
          <c:tx>
            <c:strRef>
              <c:f>'JP 21006(07) maint'!$A$19</c:f>
              <c:strCache>
                <c:ptCount val="1"/>
                <c:pt idx="0">
                  <c:v>Improved</c:v>
                </c:pt>
              </c:strCache>
            </c:strRef>
          </c:tx>
          <c:xVal>
            <c:numRef>
              <c:f>'JP 21006(07) maint'!$C$19:$C$29</c:f>
              <c:numCache>
                <c:formatCode>General</c:formatCode>
                <c:ptCount val="11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2031</c:v>
                </c:pt>
                <c:pt idx="5">
                  <c:v>2035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2046</c:v>
                </c:pt>
                <c:pt idx="10">
                  <c:v>2050</c:v>
                </c:pt>
              </c:numCache>
            </c:numRef>
          </c:xVal>
          <c:yVal>
            <c:numRef>
              <c:f>'JP 21006(07) maint'!$G$19:$G$29</c:f>
              <c:numCache>
                <c:formatCode>0.0</c:formatCode>
                <c:ptCount val="11"/>
                <c:pt idx="0">
                  <c:v>90.2</c:v>
                </c:pt>
                <c:pt idx="1">
                  <c:v>100</c:v>
                </c:pt>
                <c:pt idx="2">
                  <c:v>98.25</c:v>
                </c:pt>
                <c:pt idx="3">
                  <c:v>93</c:v>
                </c:pt>
                <c:pt idx="4">
                  <c:v>98.25</c:v>
                </c:pt>
                <c:pt idx="5">
                  <c:v>93</c:v>
                </c:pt>
                <c:pt idx="6">
                  <c:v>98.25</c:v>
                </c:pt>
                <c:pt idx="7">
                  <c:v>93</c:v>
                </c:pt>
                <c:pt idx="8">
                  <c:v>84.25</c:v>
                </c:pt>
                <c:pt idx="9">
                  <c:v>94.33</c:v>
                </c:pt>
                <c:pt idx="10">
                  <c:v>86.28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DA-4340-ABE7-6F6E489E7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14112"/>
        <c:axId val="120628736"/>
      </c:scatterChart>
      <c:valAx>
        <c:axId val="135114112"/>
        <c:scaling>
          <c:orientation val="minMax"/>
          <c:max val="2050"/>
          <c:min val="201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0628736"/>
        <c:crosses val="autoZero"/>
        <c:crossBetween val="midCat"/>
      </c:valAx>
      <c:valAx>
        <c:axId val="120628736"/>
        <c:scaling>
          <c:orientation val="minMax"/>
          <c:max val="10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PQI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35114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NBI</a:t>
            </a:r>
            <a:r>
              <a:rPr lang="en-US" baseline="0"/>
              <a:t> 10053</a:t>
            </a:r>
            <a:r>
              <a:rPr lang="en-US"/>
              <a:t> 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'JP 21006(04) maint'!$A$4</c:f>
              <c:strCache>
                <c:ptCount val="1"/>
                <c:pt idx="0">
                  <c:v>Unimproved</c:v>
                </c:pt>
              </c:strCache>
            </c:strRef>
          </c:tx>
          <c:xVal>
            <c:numRef>
              <c:f>'JP 21006(04) maint'!$C$4:$C$11</c:f>
              <c:numCache>
                <c:formatCode>General</c:formatCode>
                <c:ptCount val="8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xVal>
          <c:yVal>
            <c:numRef>
              <c:f>'JP 21006(04) maint'!$E$4:$E$11</c:f>
              <c:numCache>
                <c:formatCode>0.0</c:formatCode>
                <c:ptCount val="8"/>
                <c:pt idx="0" formatCode="General">
                  <c:v>72.900000000000006</c:v>
                </c:pt>
                <c:pt idx="1">
                  <c:v>67.110735076255651</c:v>
                </c:pt>
                <c:pt idx="2">
                  <c:v>50.187572766894732</c:v>
                </c:pt>
                <c:pt idx="3">
                  <c:v>29.764410457533828</c:v>
                </c:pt>
                <c:pt idx="4">
                  <c:v>5.841248148172923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A7-437A-B0F1-5C06AFABF43B}"/>
            </c:ext>
          </c:extLst>
        </c:ser>
        <c:ser>
          <c:idx val="1"/>
          <c:order val="1"/>
          <c:tx>
            <c:strRef>
              <c:f>'JP 21006(04) maint'!$A$13</c:f>
              <c:strCache>
                <c:ptCount val="1"/>
                <c:pt idx="0">
                  <c:v>Improved</c:v>
                </c:pt>
              </c:strCache>
            </c:strRef>
          </c:tx>
          <c:xVal>
            <c:numRef>
              <c:f>'JP 21006(04) maint'!$C$13:$C$22</c:f>
              <c:numCache>
                <c:formatCode>General</c:formatCode>
                <c:ptCount val="10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2031</c:v>
                </c:pt>
                <c:pt idx="5">
                  <c:v>2035</c:v>
                </c:pt>
                <c:pt idx="6">
                  <c:v>2040</c:v>
                </c:pt>
                <c:pt idx="7">
                  <c:v>2041</c:v>
                </c:pt>
                <c:pt idx="8">
                  <c:v>2045</c:v>
                </c:pt>
                <c:pt idx="9">
                  <c:v>2050</c:v>
                </c:pt>
              </c:numCache>
            </c:numRef>
          </c:xVal>
          <c:yVal>
            <c:numRef>
              <c:f>'JP 21006(04) maint'!$E$13:$E$22</c:f>
              <c:numCache>
                <c:formatCode>0.0</c:formatCode>
                <c:ptCount val="10"/>
                <c:pt idx="0" formatCode="General">
                  <c:v>72.900000000000006</c:v>
                </c:pt>
                <c:pt idx="1">
                  <c:v>100</c:v>
                </c:pt>
                <c:pt idx="2">
                  <c:v>98.25</c:v>
                </c:pt>
                <c:pt idx="3">
                  <c:v>93</c:v>
                </c:pt>
                <c:pt idx="4">
                  <c:v>97.48</c:v>
                </c:pt>
                <c:pt idx="5">
                  <c:v>91.53</c:v>
                </c:pt>
                <c:pt idx="6">
                  <c:v>82.08</c:v>
                </c:pt>
                <c:pt idx="7">
                  <c:v>99.72</c:v>
                </c:pt>
                <c:pt idx="8">
                  <c:v>96.57</c:v>
                </c:pt>
                <c:pt idx="9">
                  <c:v>89.92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A7-437A-B0F1-5C06AFABF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50048"/>
        <c:axId val="122048512"/>
      </c:scatterChart>
      <c:valAx>
        <c:axId val="122050048"/>
        <c:scaling>
          <c:orientation val="minMax"/>
          <c:max val="2050"/>
          <c:min val="201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2048512"/>
        <c:crosses val="autoZero"/>
        <c:crossBetween val="midCat"/>
      </c:valAx>
      <c:valAx>
        <c:axId val="122048512"/>
        <c:scaling>
          <c:orientation val="minMax"/>
          <c:max val="10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PQI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20500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NBI 12977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'JP 21006(04) maint'!$A$4</c:f>
              <c:strCache>
                <c:ptCount val="1"/>
                <c:pt idx="0">
                  <c:v>Unimproved</c:v>
                </c:pt>
              </c:strCache>
            </c:strRef>
          </c:tx>
          <c:xVal>
            <c:numRef>
              <c:f>'JP 21006(04) maint'!$C$4:$C$11</c:f>
              <c:numCache>
                <c:formatCode>General</c:formatCode>
                <c:ptCount val="8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xVal>
          <c:yVal>
            <c:numRef>
              <c:f>'JP 21006(04) maint'!$G$4:$G$11</c:f>
              <c:numCache>
                <c:formatCode>0.0</c:formatCode>
                <c:ptCount val="8"/>
                <c:pt idx="0">
                  <c:v>73.7</c:v>
                </c:pt>
                <c:pt idx="1">
                  <c:v>67.992661794212552</c:v>
                </c:pt>
                <c:pt idx="2">
                  <c:v>51.274316279743964</c:v>
                </c:pt>
                <c:pt idx="3">
                  <c:v>31.055970765275376</c:v>
                </c:pt>
                <c:pt idx="4">
                  <c:v>7.337625250806795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97-4C20-A86D-C5C33223D5E5}"/>
            </c:ext>
          </c:extLst>
        </c:ser>
        <c:ser>
          <c:idx val="1"/>
          <c:order val="1"/>
          <c:tx>
            <c:strRef>
              <c:f>'JP 21006(04) maint'!$A$13</c:f>
              <c:strCache>
                <c:ptCount val="1"/>
                <c:pt idx="0">
                  <c:v>Improved</c:v>
                </c:pt>
              </c:strCache>
            </c:strRef>
          </c:tx>
          <c:xVal>
            <c:numRef>
              <c:f>'JP 21006(04) maint'!$C$13:$C$22</c:f>
              <c:numCache>
                <c:formatCode>General</c:formatCode>
                <c:ptCount val="10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2031</c:v>
                </c:pt>
                <c:pt idx="5">
                  <c:v>2035</c:v>
                </c:pt>
                <c:pt idx="6">
                  <c:v>2040</c:v>
                </c:pt>
                <c:pt idx="7">
                  <c:v>2041</c:v>
                </c:pt>
                <c:pt idx="8">
                  <c:v>2045</c:v>
                </c:pt>
                <c:pt idx="9">
                  <c:v>2050</c:v>
                </c:pt>
              </c:numCache>
            </c:numRef>
          </c:xVal>
          <c:yVal>
            <c:numRef>
              <c:f>'JP 21006(04) maint'!$G$13:$G$22</c:f>
              <c:numCache>
                <c:formatCode>0.0</c:formatCode>
                <c:ptCount val="10"/>
                <c:pt idx="0">
                  <c:v>73.7</c:v>
                </c:pt>
                <c:pt idx="1">
                  <c:v>100</c:v>
                </c:pt>
                <c:pt idx="2">
                  <c:v>98.25</c:v>
                </c:pt>
                <c:pt idx="3">
                  <c:v>93</c:v>
                </c:pt>
                <c:pt idx="4">
                  <c:v>97.48</c:v>
                </c:pt>
                <c:pt idx="5">
                  <c:v>91.53</c:v>
                </c:pt>
                <c:pt idx="6">
                  <c:v>82.08</c:v>
                </c:pt>
                <c:pt idx="7">
                  <c:v>99.72</c:v>
                </c:pt>
                <c:pt idx="8">
                  <c:v>96.57</c:v>
                </c:pt>
                <c:pt idx="9">
                  <c:v>89.92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97-4C20-A86D-C5C33223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14112"/>
        <c:axId val="120628736"/>
      </c:scatterChart>
      <c:valAx>
        <c:axId val="135114112"/>
        <c:scaling>
          <c:orientation val="minMax"/>
          <c:max val="2050"/>
          <c:min val="201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0628736"/>
        <c:crosses val="autoZero"/>
        <c:crossBetween val="midCat"/>
      </c:valAx>
      <c:valAx>
        <c:axId val="120628736"/>
        <c:scaling>
          <c:orientation val="minMax"/>
          <c:max val="10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PQI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35114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NBI 13079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'JP 21006(04) maint'!$A$4</c:f>
              <c:strCache>
                <c:ptCount val="1"/>
                <c:pt idx="0">
                  <c:v>Unimproved</c:v>
                </c:pt>
              </c:strCache>
            </c:strRef>
          </c:tx>
          <c:xVal>
            <c:numRef>
              <c:f>'JP 21006(04) maint'!$C$4:$C$11</c:f>
              <c:numCache>
                <c:formatCode>General</c:formatCode>
                <c:ptCount val="8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xVal>
          <c:yVal>
            <c:numRef>
              <c:f>'JP 21006(04) maint'!$I$4:$I$11</c:f>
              <c:numCache>
                <c:formatCode>0.0</c:formatCode>
                <c:ptCount val="8"/>
                <c:pt idx="0">
                  <c:v>71.2</c:v>
                </c:pt>
                <c:pt idx="1">
                  <c:v>65.240563408224375</c:v>
                </c:pt>
                <c:pt idx="2">
                  <c:v>47.891971928785296</c:v>
                </c:pt>
                <c:pt idx="3">
                  <c:v>27.043380449346216</c:v>
                </c:pt>
                <c:pt idx="4">
                  <c:v>2.6947889699071368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E5-4C4C-B3A1-71797384A851}"/>
            </c:ext>
          </c:extLst>
        </c:ser>
        <c:ser>
          <c:idx val="1"/>
          <c:order val="1"/>
          <c:tx>
            <c:strRef>
              <c:f>'JP 21006(04) maint'!$A$13</c:f>
              <c:strCache>
                <c:ptCount val="1"/>
                <c:pt idx="0">
                  <c:v>Improved</c:v>
                </c:pt>
              </c:strCache>
            </c:strRef>
          </c:tx>
          <c:xVal>
            <c:numRef>
              <c:f>'JP 21006(04) maint'!$C$13:$C$22</c:f>
              <c:numCache>
                <c:formatCode>General</c:formatCode>
                <c:ptCount val="10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2031</c:v>
                </c:pt>
                <c:pt idx="5">
                  <c:v>2035</c:v>
                </c:pt>
                <c:pt idx="6">
                  <c:v>2040</c:v>
                </c:pt>
                <c:pt idx="7">
                  <c:v>2041</c:v>
                </c:pt>
                <c:pt idx="8">
                  <c:v>2045</c:v>
                </c:pt>
                <c:pt idx="9">
                  <c:v>2050</c:v>
                </c:pt>
              </c:numCache>
            </c:numRef>
          </c:xVal>
          <c:yVal>
            <c:numRef>
              <c:f>'JP 21006(04) maint'!$I$13:$I$22</c:f>
              <c:numCache>
                <c:formatCode>0.0</c:formatCode>
                <c:ptCount val="10"/>
                <c:pt idx="0">
                  <c:v>71.2</c:v>
                </c:pt>
                <c:pt idx="1">
                  <c:v>100</c:v>
                </c:pt>
                <c:pt idx="2">
                  <c:v>98.25</c:v>
                </c:pt>
                <c:pt idx="3">
                  <c:v>93</c:v>
                </c:pt>
                <c:pt idx="4">
                  <c:v>97.48</c:v>
                </c:pt>
                <c:pt idx="5">
                  <c:v>91.53</c:v>
                </c:pt>
                <c:pt idx="6">
                  <c:v>82.08</c:v>
                </c:pt>
                <c:pt idx="7">
                  <c:v>99.72</c:v>
                </c:pt>
                <c:pt idx="8">
                  <c:v>96.57</c:v>
                </c:pt>
                <c:pt idx="9">
                  <c:v>89.92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E5-4C4C-B3A1-71797384A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14112"/>
        <c:axId val="120628736"/>
      </c:scatterChart>
      <c:valAx>
        <c:axId val="135114112"/>
        <c:scaling>
          <c:orientation val="minMax"/>
          <c:max val="2050"/>
          <c:min val="201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0628736"/>
        <c:crosses val="autoZero"/>
        <c:crossBetween val="midCat"/>
      </c:valAx>
      <c:valAx>
        <c:axId val="120628736"/>
        <c:scaling>
          <c:orientation val="minMax"/>
          <c:max val="10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PQI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35114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NBI</a:t>
            </a:r>
            <a:r>
              <a:rPr lang="en-US" baseline="0"/>
              <a:t> 01807</a:t>
            </a:r>
            <a:r>
              <a:rPr lang="en-US"/>
              <a:t> 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'JP 21006(11) maint'!$A$4</c:f>
              <c:strCache>
                <c:ptCount val="1"/>
                <c:pt idx="0">
                  <c:v>Unimproved</c:v>
                </c:pt>
              </c:strCache>
            </c:strRef>
          </c:tx>
          <c:xVal>
            <c:numRef>
              <c:f>'JP 21006(11) maint'!$C$4:$C$15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2025</c:v>
                </c:pt>
                <c:pt idx="4">
                  <c:v>2026</c:v>
                </c:pt>
                <c:pt idx="5">
                  <c:v>2030</c:v>
                </c:pt>
                <c:pt idx="6">
                  <c:v>2031</c:v>
                </c:pt>
                <c:pt idx="7">
                  <c:v>2035</c:v>
                </c:pt>
                <c:pt idx="8">
                  <c:v>2036</c:v>
                </c:pt>
                <c:pt idx="9">
                  <c:v>2040</c:v>
                </c:pt>
                <c:pt idx="10">
                  <c:v>2045</c:v>
                </c:pt>
                <c:pt idx="11">
                  <c:v>2050</c:v>
                </c:pt>
              </c:numCache>
            </c:numRef>
          </c:xVal>
          <c:yVal>
            <c:numRef>
              <c:f>'JP 21006(11) maint'!$E$4:$E$15</c:f>
              <c:numCache>
                <c:formatCode>0.0</c:formatCode>
                <c:ptCount val="12"/>
                <c:pt idx="0" formatCode="General">
                  <c:v>86.7</c:v>
                </c:pt>
                <c:pt idx="1">
                  <c:v>95.52</c:v>
                </c:pt>
                <c:pt idx="2">
                  <c:v>93</c:v>
                </c:pt>
                <c:pt idx="3">
                  <c:v>84.25</c:v>
                </c:pt>
                <c:pt idx="4">
                  <c:v>94.33</c:v>
                </c:pt>
                <c:pt idx="5">
                  <c:v>86.28</c:v>
                </c:pt>
                <c:pt idx="6">
                  <c:v>93</c:v>
                </c:pt>
                <c:pt idx="7">
                  <c:v>84.25</c:v>
                </c:pt>
                <c:pt idx="8">
                  <c:v>94.33</c:v>
                </c:pt>
                <c:pt idx="9">
                  <c:v>86.28</c:v>
                </c:pt>
                <c:pt idx="10">
                  <c:v>74.72999999999999</c:v>
                </c:pt>
                <c:pt idx="11">
                  <c:v>59.679999999999993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B2-4791-82CE-47BC878A2C73}"/>
            </c:ext>
          </c:extLst>
        </c:ser>
        <c:ser>
          <c:idx val="1"/>
          <c:order val="1"/>
          <c:tx>
            <c:strRef>
              <c:f>'JP 21006(11) maint'!$A$17</c:f>
              <c:strCache>
                <c:ptCount val="1"/>
                <c:pt idx="0">
                  <c:v>Improved</c:v>
                </c:pt>
              </c:strCache>
            </c:strRef>
          </c:tx>
          <c:xVal>
            <c:numRef>
              <c:f>'JP 21006(11) maint'!$C$17:$C$27</c:f>
              <c:numCache>
                <c:formatCode>General</c:formatCode>
                <c:ptCount val="11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2031</c:v>
                </c:pt>
                <c:pt idx="5">
                  <c:v>2035</c:v>
                </c:pt>
                <c:pt idx="6">
                  <c:v>2036</c:v>
                </c:pt>
                <c:pt idx="7">
                  <c:v>2040</c:v>
                </c:pt>
                <c:pt idx="8">
                  <c:v>2041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'JP 21006(11) maint'!$E$17:$E$27</c:f>
              <c:numCache>
                <c:formatCode>0.0</c:formatCode>
                <c:ptCount val="11"/>
                <c:pt idx="0" formatCode="General">
                  <c:v>86.7</c:v>
                </c:pt>
                <c:pt idx="1">
                  <c:v>100</c:v>
                </c:pt>
                <c:pt idx="2">
                  <c:v>98.25</c:v>
                </c:pt>
                <c:pt idx="3">
                  <c:v>93</c:v>
                </c:pt>
                <c:pt idx="4">
                  <c:v>97.48</c:v>
                </c:pt>
                <c:pt idx="5">
                  <c:v>91.53</c:v>
                </c:pt>
                <c:pt idx="6">
                  <c:v>96.57</c:v>
                </c:pt>
                <c:pt idx="7">
                  <c:v>89.92</c:v>
                </c:pt>
                <c:pt idx="8">
                  <c:v>95.52</c:v>
                </c:pt>
                <c:pt idx="9">
                  <c:v>88.17</c:v>
                </c:pt>
                <c:pt idx="10">
                  <c:v>77.319999999999993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B2-4791-82CE-47BC878A2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50048"/>
        <c:axId val="122048512"/>
      </c:scatterChart>
      <c:valAx>
        <c:axId val="122050048"/>
        <c:scaling>
          <c:orientation val="minMax"/>
          <c:max val="2050"/>
          <c:min val="201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2048512"/>
        <c:crosses val="autoZero"/>
        <c:crossBetween val="midCat"/>
      </c:valAx>
      <c:valAx>
        <c:axId val="122048512"/>
        <c:scaling>
          <c:orientation val="minMax"/>
          <c:max val="10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PQI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20500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NBI 12934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'JP 21006(11) maint'!$A$4</c:f>
              <c:strCache>
                <c:ptCount val="1"/>
                <c:pt idx="0">
                  <c:v>Unimproved</c:v>
                </c:pt>
              </c:strCache>
            </c:strRef>
          </c:tx>
          <c:xVal>
            <c:numRef>
              <c:f>'JP 21006(11) maint'!$C$4:$C$15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2025</c:v>
                </c:pt>
                <c:pt idx="4">
                  <c:v>2026</c:v>
                </c:pt>
                <c:pt idx="5">
                  <c:v>2030</c:v>
                </c:pt>
                <c:pt idx="6">
                  <c:v>2031</c:v>
                </c:pt>
                <c:pt idx="7">
                  <c:v>2035</c:v>
                </c:pt>
                <c:pt idx="8">
                  <c:v>2036</c:v>
                </c:pt>
                <c:pt idx="9">
                  <c:v>2040</c:v>
                </c:pt>
                <c:pt idx="10">
                  <c:v>2045</c:v>
                </c:pt>
                <c:pt idx="11">
                  <c:v>2050</c:v>
                </c:pt>
              </c:numCache>
            </c:numRef>
          </c:xVal>
          <c:yVal>
            <c:numRef>
              <c:f>'JP 21006(11) maint'!$G$4:$G$15</c:f>
              <c:numCache>
                <c:formatCode>0.0</c:formatCode>
                <c:ptCount val="12"/>
                <c:pt idx="0">
                  <c:v>71.900000000000006</c:v>
                </c:pt>
                <c:pt idx="1">
                  <c:v>97.48</c:v>
                </c:pt>
                <c:pt idx="2">
                  <c:v>95.52</c:v>
                </c:pt>
                <c:pt idx="3">
                  <c:v>88.17</c:v>
                </c:pt>
                <c:pt idx="4">
                  <c:v>96.57</c:v>
                </c:pt>
                <c:pt idx="5">
                  <c:v>89.92</c:v>
                </c:pt>
                <c:pt idx="6">
                  <c:v>96.57</c:v>
                </c:pt>
                <c:pt idx="7">
                  <c:v>89.92</c:v>
                </c:pt>
                <c:pt idx="8">
                  <c:v>97.48</c:v>
                </c:pt>
                <c:pt idx="9">
                  <c:v>91.53</c:v>
                </c:pt>
                <c:pt idx="10">
                  <c:v>82.08</c:v>
                </c:pt>
                <c:pt idx="11">
                  <c:v>69.13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81-4E9B-A6C3-BAC34EDBA2B4}"/>
            </c:ext>
          </c:extLst>
        </c:ser>
        <c:ser>
          <c:idx val="1"/>
          <c:order val="1"/>
          <c:tx>
            <c:strRef>
              <c:f>'JP 21006(11) maint'!$A$17</c:f>
              <c:strCache>
                <c:ptCount val="1"/>
                <c:pt idx="0">
                  <c:v>Improved</c:v>
                </c:pt>
              </c:strCache>
            </c:strRef>
          </c:tx>
          <c:xVal>
            <c:numRef>
              <c:f>'JP 21006(11) maint'!$C$17:$C$27</c:f>
              <c:numCache>
                <c:formatCode>General</c:formatCode>
                <c:ptCount val="11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2031</c:v>
                </c:pt>
                <c:pt idx="5">
                  <c:v>2035</c:v>
                </c:pt>
                <c:pt idx="6">
                  <c:v>2036</c:v>
                </c:pt>
                <c:pt idx="7">
                  <c:v>2040</c:v>
                </c:pt>
                <c:pt idx="8">
                  <c:v>2041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'JP 21006(11) maint'!$G$17:$G$27</c:f>
              <c:numCache>
                <c:formatCode>0.0</c:formatCode>
                <c:ptCount val="11"/>
                <c:pt idx="0">
                  <c:v>71.900000000000006</c:v>
                </c:pt>
                <c:pt idx="1">
                  <c:v>100</c:v>
                </c:pt>
                <c:pt idx="2">
                  <c:v>98.25</c:v>
                </c:pt>
                <c:pt idx="3">
                  <c:v>93</c:v>
                </c:pt>
                <c:pt idx="4">
                  <c:v>97.48</c:v>
                </c:pt>
                <c:pt idx="5">
                  <c:v>91.53</c:v>
                </c:pt>
                <c:pt idx="6">
                  <c:v>96.57</c:v>
                </c:pt>
                <c:pt idx="7">
                  <c:v>89.92</c:v>
                </c:pt>
                <c:pt idx="8">
                  <c:v>95.52</c:v>
                </c:pt>
                <c:pt idx="9">
                  <c:v>88.17</c:v>
                </c:pt>
                <c:pt idx="10">
                  <c:v>77.319999999999993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81-4E9B-A6C3-BAC34EDB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14112"/>
        <c:axId val="120628736"/>
      </c:scatterChart>
      <c:valAx>
        <c:axId val="135114112"/>
        <c:scaling>
          <c:orientation val="minMax"/>
          <c:max val="2050"/>
          <c:min val="201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0628736"/>
        <c:crosses val="autoZero"/>
        <c:crossBetween val="midCat"/>
      </c:valAx>
      <c:valAx>
        <c:axId val="120628736"/>
        <c:scaling>
          <c:orientation val="minMax"/>
          <c:max val="10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PQI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35114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NBI 12935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'JP 21006(11) maint'!$A$4</c:f>
              <c:strCache>
                <c:ptCount val="1"/>
                <c:pt idx="0">
                  <c:v>Unimproved</c:v>
                </c:pt>
              </c:strCache>
            </c:strRef>
          </c:tx>
          <c:xVal>
            <c:numRef>
              <c:f>'JP 21006(11) maint'!$C$4:$C$15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2025</c:v>
                </c:pt>
                <c:pt idx="4">
                  <c:v>2026</c:v>
                </c:pt>
                <c:pt idx="5">
                  <c:v>2030</c:v>
                </c:pt>
                <c:pt idx="6">
                  <c:v>2031</c:v>
                </c:pt>
                <c:pt idx="7">
                  <c:v>2035</c:v>
                </c:pt>
                <c:pt idx="8">
                  <c:v>2036</c:v>
                </c:pt>
                <c:pt idx="9">
                  <c:v>2040</c:v>
                </c:pt>
                <c:pt idx="10">
                  <c:v>2045</c:v>
                </c:pt>
                <c:pt idx="11">
                  <c:v>2050</c:v>
                </c:pt>
              </c:numCache>
            </c:numRef>
          </c:xVal>
          <c:yVal>
            <c:numRef>
              <c:f>'JP 21006(11) maint'!$I$4:$I$15</c:f>
              <c:numCache>
                <c:formatCode>0.0</c:formatCode>
                <c:ptCount val="12"/>
                <c:pt idx="0">
                  <c:v>72.3</c:v>
                </c:pt>
                <c:pt idx="1">
                  <c:v>97.48</c:v>
                </c:pt>
                <c:pt idx="2">
                  <c:v>95.52</c:v>
                </c:pt>
                <c:pt idx="3">
                  <c:v>88.17</c:v>
                </c:pt>
                <c:pt idx="4">
                  <c:v>96.57</c:v>
                </c:pt>
                <c:pt idx="5">
                  <c:v>89.92</c:v>
                </c:pt>
                <c:pt idx="6">
                  <c:v>96.57</c:v>
                </c:pt>
                <c:pt idx="7">
                  <c:v>89.92</c:v>
                </c:pt>
                <c:pt idx="8">
                  <c:v>97.48</c:v>
                </c:pt>
                <c:pt idx="9">
                  <c:v>91.53</c:v>
                </c:pt>
                <c:pt idx="10">
                  <c:v>82.08</c:v>
                </c:pt>
                <c:pt idx="11">
                  <c:v>69.13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50-4ECA-A1AA-AB25D1D84055}"/>
            </c:ext>
          </c:extLst>
        </c:ser>
        <c:ser>
          <c:idx val="1"/>
          <c:order val="1"/>
          <c:tx>
            <c:strRef>
              <c:f>'JP 21006(11) maint'!$A$17</c:f>
              <c:strCache>
                <c:ptCount val="1"/>
                <c:pt idx="0">
                  <c:v>Improved</c:v>
                </c:pt>
              </c:strCache>
            </c:strRef>
          </c:tx>
          <c:xVal>
            <c:numRef>
              <c:f>'JP 21006(11) maint'!$C$17:$C$27</c:f>
              <c:numCache>
                <c:formatCode>General</c:formatCode>
                <c:ptCount val="11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2031</c:v>
                </c:pt>
                <c:pt idx="5">
                  <c:v>2035</c:v>
                </c:pt>
                <c:pt idx="6">
                  <c:v>2036</c:v>
                </c:pt>
                <c:pt idx="7">
                  <c:v>2040</c:v>
                </c:pt>
                <c:pt idx="8">
                  <c:v>2041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'JP 21006(11) maint'!$I$17:$I$27</c:f>
              <c:numCache>
                <c:formatCode>0.0</c:formatCode>
                <c:ptCount val="11"/>
                <c:pt idx="0">
                  <c:v>72.3</c:v>
                </c:pt>
                <c:pt idx="1">
                  <c:v>100</c:v>
                </c:pt>
                <c:pt idx="2">
                  <c:v>98.25</c:v>
                </c:pt>
                <c:pt idx="3">
                  <c:v>93</c:v>
                </c:pt>
                <c:pt idx="4">
                  <c:v>97.48</c:v>
                </c:pt>
                <c:pt idx="5">
                  <c:v>91.53</c:v>
                </c:pt>
                <c:pt idx="6">
                  <c:v>96.57</c:v>
                </c:pt>
                <c:pt idx="7">
                  <c:v>89.92</c:v>
                </c:pt>
                <c:pt idx="8">
                  <c:v>95.52</c:v>
                </c:pt>
                <c:pt idx="9">
                  <c:v>88.17</c:v>
                </c:pt>
                <c:pt idx="10">
                  <c:v>77.319999999999993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50-4ECA-A1AA-AB25D1D84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14112"/>
        <c:axId val="120628736"/>
      </c:scatterChart>
      <c:valAx>
        <c:axId val="135114112"/>
        <c:scaling>
          <c:orientation val="minMax"/>
          <c:max val="2050"/>
          <c:min val="201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0628736"/>
        <c:crosses val="autoZero"/>
        <c:crossBetween val="midCat"/>
      </c:valAx>
      <c:valAx>
        <c:axId val="120628736"/>
        <c:scaling>
          <c:orientation val="minMax"/>
          <c:max val="10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PQI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35114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NBI</a:t>
            </a:r>
            <a:r>
              <a:rPr lang="en-US" baseline="0"/>
              <a:t> 12980</a:t>
            </a:r>
            <a:r>
              <a:rPr lang="en-US"/>
              <a:t> 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'JP 21006(11) cont''d maint'!$A$4</c:f>
              <c:strCache>
                <c:ptCount val="1"/>
                <c:pt idx="0">
                  <c:v>Unimproved</c:v>
                </c:pt>
              </c:strCache>
            </c:strRef>
          </c:tx>
          <c:xVal>
            <c:numRef>
              <c:f>'JP 21006(11) cont''d maint'!$C$4:$C$18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2025</c:v>
                </c:pt>
                <c:pt idx="5">
                  <c:v>2026</c:v>
                </c:pt>
                <c:pt idx="6">
                  <c:v>2030</c:v>
                </c:pt>
                <c:pt idx="7">
                  <c:v>2031</c:v>
                </c:pt>
                <c:pt idx="8">
                  <c:v>2035</c:v>
                </c:pt>
                <c:pt idx="9">
                  <c:v>2036</c:v>
                </c:pt>
                <c:pt idx="10">
                  <c:v>2040</c:v>
                </c:pt>
                <c:pt idx="11">
                  <c:v>2041</c:v>
                </c:pt>
                <c:pt idx="12">
                  <c:v>2045</c:v>
                </c:pt>
                <c:pt idx="13">
                  <c:v>2046</c:v>
                </c:pt>
                <c:pt idx="14">
                  <c:v>2050</c:v>
                </c:pt>
              </c:numCache>
            </c:numRef>
          </c:xVal>
          <c:yVal>
            <c:numRef>
              <c:f>'JP 21006(11) cont''d maint'!$E$4:$E$18</c:f>
              <c:numCache>
                <c:formatCode>0.0</c:formatCode>
                <c:ptCount val="15"/>
                <c:pt idx="0" formatCode="General">
                  <c:v>83.9</c:v>
                </c:pt>
                <c:pt idx="1">
                  <c:v>94.33</c:v>
                </c:pt>
                <c:pt idx="2">
                  <c:v>91.53</c:v>
                </c:pt>
                <c:pt idx="3">
                  <c:v>96.57</c:v>
                </c:pt>
                <c:pt idx="4">
                  <c:v>89.92</c:v>
                </c:pt>
                <c:pt idx="5">
                  <c:v>95.52</c:v>
                </c:pt>
                <c:pt idx="6">
                  <c:v>88.17</c:v>
                </c:pt>
                <c:pt idx="7">
                  <c:v>94.33</c:v>
                </c:pt>
                <c:pt idx="8">
                  <c:v>86.28</c:v>
                </c:pt>
                <c:pt idx="9">
                  <c:v>95.52</c:v>
                </c:pt>
                <c:pt idx="10">
                  <c:v>88.17</c:v>
                </c:pt>
                <c:pt idx="11">
                  <c:v>94.33</c:v>
                </c:pt>
                <c:pt idx="12">
                  <c:v>86.28</c:v>
                </c:pt>
                <c:pt idx="13">
                  <c:v>95.52</c:v>
                </c:pt>
                <c:pt idx="14">
                  <c:v>88.17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5B-49FF-B7E1-CE07B9F0C1FC}"/>
            </c:ext>
          </c:extLst>
        </c:ser>
        <c:ser>
          <c:idx val="1"/>
          <c:order val="1"/>
          <c:tx>
            <c:strRef>
              <c:f>'JP 21006(11) cont''d maint'!$A$20</c:f>
              <c:strCache>
                <c:ptCount val="1"/>
                <c:pt idx="0">
                  <c:v>Improved</c:v>
                </c:pt>
              </c:strCache>
            </c:strRef>
          </c:tx>
          <c:xVal>
            <c:numRef>
              <c:f>'JP 21006(11) cont''d maint'!$C$20:$C$31</c:f>
              <c:numCache>
                <c:formatCode>General</c:formatCode>
                <c:ptCount val="12"/>
                <c:pt idx="0">
                  <c:v>2018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2031</c:v>
                </c:pt>
                <c:pt idx="5">
                  <c:v>2035</c:v>
                </c:pt>
                <c:pt idx="6">
                  <c:v>2036</c:v>
                </c:pt>
                <c:pt idx="7">
                  <c:v>2040</c:v>
                </c:pt>
                <c:pt idx="8">
                  <c:v>2041</c:v>
                </c:pt>
                <c:pt idx="9">
                  <c:v>2045</c:v>
                </c:pt>
                <c:pt idx="10">
                  <c:v>2045</c:v>
                </c:pt>
                <c:pt idx="11">
                  <c:v>2050</c:v>
                </c:pt>
              </c:numCache>
            </c:numRef>
          </c:xVal>
          <c:yVal>
            <c:numRef>
              <c:f>'JP 21006(11) cont''d maint'!$E$20:$E$31</c:f>
              <c:numCache>
                <c:formatCode>0.0</c:formatCode>
                <c:ptCount val="12"/>
                <c:pt idx="0" formatCode="General">
                  <c:v>83.9</c:v>
                </c:pt>
                <c:pt idx="1">
                  <c:v>100</c:v>
                </c:pt>
                <c:pt idx="2">
                  <c:v>98.25</c:v>
                </c:pt>
                <c:pt idx="3">
                  <c:v>93</c:v>
                </c:pt>
                <c:pt idx="4">
                  <c:v>97.48</c:v>
                </c:pt>
                <c:pt idx="5">
                  <c:v>91.53</c:v>
                </c:pt>
                <c:pt idx="6">
                  <c:v>96.57</c:v>
                </c:pt>
                <c:pt idx="7">
                  <c:v>89.92</c:v>
                </c:pt>
                <c:pt idx="8">
                  <c:v>95.52</c:v>
                </c:pt>
                <c:pt idx="9">
                  <c:v>88.17</c:v>
                </c:pt>
                <c:pt idx="10">
                  <c:v>95.52</c:v>
                </c:pt>
                <c:pt idx="11">
                  <c:v>88.17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5B-49FF-B7E1-CE07B9F0C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50048"/>
        <c:axId val="122048512"/>
      </c:scatterChart>
      <c:valAx>
        <c:axId val="122050048"/>
        <c:scaling>
          <c:orientation val="minMax"/>
          <c:max val="2050"/>
          <c:min val="201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048512"/>
        <c:crosses val="autoZero"/>
        <c:crossBetween val="midCat"/>
      </c:valAx>
      <c:valAx>
        <c:axId val="122048512"/>
        <c:scaling>
          <c:orientation val="minMax"/>
          <c:max val="10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PQI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0500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609599</xdr:colOff>
      <xdr:row>1</xdr:row>
      <xdr:rowOff>28574</xdr:rowOff>
    </xdr:from>
    <xdr:to>
      <xdr:col>22</xdr:col>
      <xdr:colOff>95250</xdr:colOff>
      <xdr:row>89</xdr:row>
      <xdr:rowOff>57150</xdr:rowOff>
    </xdr:to>
    <xdr:sp macro="" textlink="">
      <xdr:nvSpPr>
        <xdr:cNvPr id="2" name="TextBox 1"/>
        <xdr:cNvSpPr txBox="1"/>
      </xdr:nvSpPr>
      <xdr:spPr>
        <a:xfrm>
          <a:off x="11458574" y="219074"/>
          <a:ext cx="5581651" cy="16983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Assumptions: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-500 ft approach on either side of bridge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Query used:</a:t>
          </a:r>
        </a:p>
        <a:p>
          <a:r>
            <a:rPr lang="en-US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1.  to check extents and pave type, typical--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*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t.ctlsect='67-02' and visi_from&gt;8.7 and t.visi_from&lt;8.9 and t.analysis_yr=2018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order by t.name</a:t>
          </a:r>
        </a:p>
        <a:p>
          <a:endParaRPr lang="en-US" sz="1100" b="0" i="0" u="none" strike="noStrike" baseline="0" smtClean="0">
            <a:solidFill>
              <a:srgbClr val="00B050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2. adjust extents or deterioration pavetype if necessary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3. to find the average for the scetion</a:t>
          </a:r>
        </a:p>
        <a:p>
          <a:endParaRPr lang="en-US" sz="1100" b="0" i="0" u="none" strike="noStrike" baseline="0" smtClean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--NBI 13653  JP_21006(07)</a:t>
          </a:r>
          <a:r>
            <a:rPr lang="en-US"/>
            <a:t>--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t.analysis_yr, avg(t.pqi_idx)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t.ctlsect='36-02' and visi_from&gt;8.7 and t.visi_from&lt;8.9 and t.analysis_yr=2018 group by t.analysis_yr</a:t>
          </a:r>
        </a:p>
        <a:p>
          <a:endParaRPr lang="en-US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--NBI 13925   JP_21006(07)--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t.analysis_yr, avg(t.pqi_idx)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t.ctlsect='36-02' and visi_from&gt;8.9 and t.visi_from&lt;9.04 and t.analysis_yr=2018 group by t.analysis_yr</a:t>
          </a:r>
          <a:endParaRPr lang="en-US" sz="1100" b="1" i="0" u="none" strike="noStrike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endParaRPr lang="en-US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--NBI 10053   JP_21006(04)</a:t>
          </a:r>
          <a:r>
            <a:rPr lang="en-US"/>
            <a:t>--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t.analysis_yr, avg(t.pqi_idx)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t.ctlsect='36-02' and visi_from&gt;4.09 and t.visi_from&lt;4.23 and t.analysis_yr=2018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group by t.analysis_yr</a:t>
          </a:r>
        </a:p>
        <a:p>
          <a:endParaRPr lang="en-US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--NBI 12977   JP_21006(04)--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t.analysis_yr, avg(t.pqi_idx)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t.ctlsect='36-02' and visi_from&gt;4.23 and t.visi_from&lt;4.36 and t.analysis_yr=2018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group by t.analysis_yr</a:t>
          </a:r>
        </a:p>
        <a:p>
          <a:endParaRPr lang="en-US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--NBI 13079   JP_21006(04)</a:t>
          </a:r>
          <a:r>
            <a:rPr lang="en-US"/>
            <a:t>--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t.analysis_yr, avg(t.pqi_idx)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t.ctlsect='36-02' and visi_from&gt;3.92 and t.visi_from&lt;4.15 and t.analysis_yr=2018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group by t.analysis_yr</a:t>
          </a:r>
        </a:p>
        <a:p>
          <a:endParaRPr lang="en-US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--NBI 01807   JP_21006(11)</a:t>
          </a:r>
          <a:r>
            <a:rPr lang="en-US"/>
            <a:t>--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t.analysis_yr, avg(t.pqi_idx)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t.ctlsect='36-02' and visi_from&gt;8.24 and t.visi_from&lt;8.44 and t.analysis_yr=2018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group by t.analysis_yr</a:t>
          </a:r>
          <a:endParaRPr lang="en-US">
            <a:solidFill>
              <a:srgbClr val="00B050"/>
            </a:solidFill>
          </a:endParaRPr>
        </a:p>
        <a:p>
          <a:endParaRPr lang="en-US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--NBI 12934   JP_21006(11)--</a:t>
          </a:r>
          <a:r>
            <a:rPr lang="en-US"/>
            <a:t>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t.analysis_yr, avg(t.pqi_idx)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t.ctlsect='36-02' and visi_from&gt;5.33 and t.visi_from&lt;5.53 and t.analysis_yr=2018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group by t.analysis_yr</a:t>
          </a:r>
        </a:p>
        <a:p>
          <a:endParaRPr lang="en-US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--NBI 12935   JP_21006(11)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t.analysis_yr, avg(t.pqi_idx)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t.ctlsect='36-02' and visi_from&gt;5.62 and t.visi_from&lt;5.82 and t.analysis_yr=2018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group by t.analysis_yr</a:t>
          </a:r>
        </a:p>
        <a:p>
          <a:endParaRPr lang="en-US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--NBI 12980   JP_21006(11)--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t.analysis_yr, avg(t.pqi_idx)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t.ctlsect='36-02' and visi_from&gt;6.97 and t.visi_from&lt;7.17 and t.analysis_yr=2018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group by t.analysis_yr</a:t>
          </a:r>
        </a:p>
        <a:p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--NBI 13757   JP_21006(11)--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t.analysis_yr, avg(t.pqi_idx)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t.ctlsect='36-02' and visi_from&gt;10.78 and t.visi_from&lt;10.98 and t.analysis_yr=2018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group by t.analysis_yr</a:t>
          </a:r>
        </a:p>
        <a:p>
          <a:endParaRPr lang="en-US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--NBI 13783   JP_21006(11)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</a:t>
          </a:r>
          <a:endParaRPr lang="en-US"/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select t.analysis_yr, avg(t.pqi_idx) 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from DTIMS_COND_EXPORT_HIST t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where t.ctlsect='36-02' and visi_from&gt;10.72 and t.visi_from&lt;10.92 and t.analysis_yr=2018</a:t>
          </a:r>
        </a:p>
        <a:p>
          <a:r>
            <a:rPr lang="en-US" sz="1100" b="0" i="0" u="none" strike="noStrike" baseline="0" smtClean="0">
              <a:solidFill>
                <a:srgbClr val="00B050"/>
              </a:solidFill>
              <a:latin typeface="+mn-lt"/>
              <a:ea typeface="+mn-ea"/>
              <a:cs typeface="+mn-cs"/>
            </a:rPr>
            <a:t>group by t.analysis_yr</a:t>
          </a:r>
        </a:p>
        <a:p>
          <a:endParaRPr lang="en-US" sz="1100" b="0" i="0" u="none" strike="noStrike" baseline="0" smtClean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0</xdr:row>
      <xdr:rowOff>47625</xdr:rowOff>
    </xdr:from>
    <xdr:to>
      <xdr:col>20</xdr:col>
      <xdr:colOff>295276</xdr:colOff>
      <xdr:row>25</xdr:row>
      <xdr:rowOff>95249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26</xdr:row>
      <xdr:rowOff>0</xdr:rowOff>
    </xdr:from>
    <xdr:to>
      <xdr:col>20</xdr:col>
      <xdr:colOff>295276</xdr:colOff>
      <xdr:row>46</xdr:row>
      <xdr:rowOff>47624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95250</xdr:rowOff>
    </xdr:from>
    <xdr:to>
      <xdr:col>6</xdr:col>
      <xdr:colOff>733426</xdr:colOff>
      <xdr:row>42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771525</xdr:colOff>
      <xdr:row>23</xdr:row>
      <xdr:rowOff>95250</xdr:rowOff>
    </xdr:from>
    <xdr:to>
      <xdr:col>14</xdr:col>
      <xdr:colOff>381001</xdr:colOff>
      <xdr:row>42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447675</xdr:colOff>
      <xdr:row>23</xdr:row>
      <xdr:rowOff>95250</xdr:rowOff>
    </xdr:from>
    <xdr:to>
      <xdr:col>24</xdr:col>
      <xdr:colOff>438151</xdr:colOff>
      <xdr:row>42</xdr:row>
      <xdr:rowOff>142874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95250</xdr:rowOff>
    </xdr:from>
    <xdr:to>
      <xdr:col>6</xdr:col>
      <xdr:colOff>733426</xdr:colOff>
      <xdr:row>47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771525</xdr:colOff>
      <xdr:row>28</xdr:row>
      <xdr:rowOff>95250</xdr:rowOff>
    </xdr:from>
    <xdr:to>
      <xdr:col>14</xdr:col>
      <xdr:colOff>381001</xdr:colOff>
      <xdr:row>47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447675</xdr:colOff>
      <xdr:row>28</xdr:row>
      <xdr:rowOff>95250</xdr:rowOff>
    </xdr:from>
    <xdr:to>
      <xdr:col>24</xdr:col>
      <xdr:colOff>438151</xdr:colOff>
      <xdr:row>47</xdr:row>
      <xdr:rowOff>142874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95250</xdr:rowOff>
    </xdr:from>
    <xdr:to>
      <xdr:col>6</xdr:col>
      <xdr:colOff>733426</xdr:colOff>
      <xdr:row>51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771525</xdr:colOff>
      <xdr:row>32</xdr:row>
      <xdr:rowOff>95250</xdr:rowOff>
    </xdr:from>
    <xdr:to>
      <xdr:col>14</xdr:col>
      <xdr:colOff>381001</xdr:colOff>
      <xdr:row>51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447675</xdr:colOff>
      <xdr:row>32</xdr:row>
      <xdr:rowOff>95250</xdr:rowOff>
    </xdr:from>
    <xdr:to>
      <xdr:col>24</xdr:col>
      <xdr:colOff>438151</xdr:colOff>
      <xdr:row>51</xdr:row>
      <xdr:rowOff>142874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workbookViewId="0">
      <selection activeCell="E16" sqref="E16"/>
    </sheetView>
  </sheetViews>
  <sheetFormatPr defaultRowHeight="15" x14ac:dyDescent="0.25"/>
  <cols>
    <col min="1" max="1" width="21" customWidth="1"/>
    <col min="2" max="2" width="12.7109375" style="5" customWidth="1"/>
    <col min="3" max="11" width="12.85546875" style="5" customWidth="1"/>
    <col min="12" max="12" width="13.28515625" style="5" customWidth="1"/>
  </cols>
  <sheetData>
    <row r="2" spans="1:12" ht="30" customHeight="1" x14ac:dyDescent="0.25">
      <c r="B2" s="6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26</v>
      </c>
      <c r="L2" s="8" t="s">
        <v>27</v>
      </c>
    </row>
    <row r="3" spans="1:12" x14ac:dyDescent="0.25">
      <c r="A3" s="2" t="s">
        <v>0</v>
      </c>
      <c r="B3" s="9" t="s">
        <v>28</v>
      </c>
      <c r="C3" s="9" t="s">
        <v>28</v>
      </c>
      <c r="D3" s="9" t="s">
        <v>28</v>
      </c>
      <c r="E3" s="9" t="s">
        <v>28</v>
      </c>
      <c r="F3" s="9" t="s">
        <v>28</v>
      </c>
      <c r="G3" s="9" t="s">
        <v>28</v>
      </c>
      <c r="H3" s="9" t="s">
        <v>28</v>
      </c>
      <c r="I3" s="9" t="s">
        <v>28</v>
      </c>
      <c r="J3" s="9" t="s">
        <v>28</v>
      </c>
      <c r="K3" s="9" t="s">
        <v>28</v>
      </c>
      <c r="L3" s="9" t="s">
        <v>28</v>
      </c>
    </row>
    <row r="4" spans="1:12" x14ac:dyDescent="0.25">
      <c r="A4" s="3" t="s">
        <v>1</v>
      </c>
      <c r="B4" s="10">
        <v>8.6999999999999993</v>
      </c>
      <c r="C4" s="10">
        <v>8.9</v>
      </c>
      <c r="D4" s="11">
        <v>4.09</v>
      </c>
      <c r="E4" s="11">
        <v>4.2300000000000004</v>
      </c>
      <c r="F4" s="11">
        <v>3.92</v>
      </c>
      <c r="G4" s="21">
        <v>8.24</v>
      </c>
      <c r="H4" s="11">
        <v>5.33</v>
      </c>
      <c r="I4" s="11">
        <v>5.62</v>
      </c>
      <c r="J4" s="11">
        <v>6.97</v>
      </c>
      <c r="K4" s="11">
        <v>10.78</v>
      </c>
      <c r="L4" s="11">
        <v>10.72</v>
      </c>
    </row>
    <row r="5" spans="1:12" x14ac:dyDescent="0.25">
      <c r="A5" s="3" t="s">
        <v>2</v>
      </c>
      <c r="B5" s="10">
        <v>8.9</v>
      </c>
      <c r="C5" s="10">
        <v>9.0399999999999991</v>
      </c>
      <c r="D5" s="11">
        <v>4.2300000000000004</v>
      </c>
      <c r="E5" s="11">
        <v>4.3600000000000003</v>
      </c>
      <c r="F5" s="11">
        <v>4.1500000000000004</v>
      </c>
      <c r="G5" s="21">
        <v>8.44</v>
      </c>
      <c r="H5" s="11">
        <v>5.53</v>
      </c>
      <c r="I5" s="11">
        <v>5.82</v>
      </c>
      <c r="J5" s="11">
        <v>7.17</v>
      </c>
      <c r="K5" s="11">
        <v>10.98</v>
      </c>
      <c r="L5" s="11">
        <v>10.92</v>
      </c>
    </row>
    <row r="6" spans="1:12" x14ac:dyDescent="0.25">
      <c r="A6" s="3" t="s">
        <v>5</v>
      </c>
      <c r="B6" s="10" t="s">
        <v>6</v>
      </c>
      <c r="C6" s="10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  <c r="L6" s="11" t="s">
        <v>6</v>
      </c>
    </row>
    <row r="7" spans="1:12" x14ac:dyDescent="0.25">
      <c r="A7" s="3" t="s">
        <v>3</v>
      </c>
      <c r="B7" s="10">
        <v>86.1</v>
      </c>
      <c r="C7" s="10">
        <v>90.2</v>
      </c>
      <c r="D7" s="11">
        <v>72.900000000000006</v>
      </c>
      <c r="E7" s="11">
        <v>73.7</v>
      </c>
      <c r="F7" s="11">
        <v>71.2</v>
      </c>
      <c r="G7" s="11">
        <v>86.7</v>
      </c>
      <c r="H7" s="11">
        <v>71.900000000000006</v>
      </c>
      <c r="I7" s="11">
        <v>72.3</v>
      </c>
      <c r="J7" s="11">
        <v>83.9</v>
      </c>
      <c r="K7" s="11">
        <v>80.2</v>
      </c>
      <c r="L7" s="11">
        <v>85</v>
      </c>
    </row>
    <row r="8" spans="1:12" x14ac:dyDescent="0.25">
      <c r="A8" s="3"/>
      <c r="B8" s="10"/>
      <c r="C8" s="10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3" t="s">
        <v>4</v>
      </c>
      <c r="B9" s="10" t="s">
        <v>7</v>
      </c>
      <c r="C9" s="10" t="s">
        <v>7</v>
      </c>
      <c r="D9" s="10" t="s">
        <v>7</v>
      </c>
      <c r="E9" s="10" t="s">
        <v>7</v>
      </c>
      <c r="F9" s="10" t="s">
        <v>7</v>
      </c>
      <c r="G9" s="10" t="s">
        <v>7</v>
      </c>
      <c r="H9" s="10" t="s">
        <v>7</v>
      </c>
      <c r="I9" s="10" t="s">
        <v>7</v>
      </c>
      <c r="J9" s="10" t="s">
        <v>7</v>
      </c>
      <c r="K9" s="10"/>
      <c r="L9" s="10" t="s">
        <v>7</v>
      </c>
    </row>
    <row r="10" spans="1:12" x14ac:dyDescent="0.25">
      <c r="A10" t="s">
        <v>8</v>
      </c>
      <c r="B10" s="5">
        <v>4985</v>
      </c>
      <c r="C10" s="5">
        <v>6535</v>
      </c>
      <c r="D10" s="5">
        <v>6535</v>
      </c>
      <c r="E10" s="5">
        <v>4985</v>
      </c>
      <c r="F10" s="5">
        <v>4985</v>
      </c>
      <c r="G10" s="5">
        <v>4985</v>
      </c>
      <c r="H10" s="5">
        <v>4985</v>
      </c>
      <c r="I10" s="5">
        <v>4985</v>
      </c>
      <c r="J10" s="5">
        <v>5125</v>
      </c>
      <c r="L10" s="5">
        <v>4295</v>
      </c>
    </row>
    <row r="11" spans="1:12" x14ac:dyDescent="0.25">
      <c r="A11" s="4" t="s">
        <v>10</v>
      </c>
      <c r="B11" s="12">
        <f>(B10+E10+F10+G10+H10+I10+J10+L10)/8</f>
        <v>4916.25</v>
      </c>
    </row>
    <row r="12" spans="1:12" x14ac:dyDescent="0.25">
      <c r="A12" t="s">
        <v>9</v>
      </c>
      <c r="B12" s="12">
        <f>(C10+D10)/2</f>
        <v>6535</v>
      </c>
    </row>
    <row r="13" spans="1:12" x14ac:dyDescent="0.25">
      <c r="A13" s="4" t="s">
        <v>11</v>
      </c>
      <c r="B13" s="12">
        <f>(B10:L10)/10</f>
        <v>498.5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workbookViewId="0">
      <selection activeCell="D32" sqref="D32"/>
    </sheetView>
  </sheetViews>
  <sheetFormatPr defaultRowHeight="15" x14ac:dyDescent="0.25"/>
  <cols>
    <col min="1" max="2" width="24.7109375" customWidth="1"/>
    <col min="3" max="3" width="21.7109375" customWidth="1"/>
    <col min="4" max="4" width="14.5703125" customWidth="1"/>
    <col min="5" max="6" width="15.28515625" customWidth="1"/>
    <col min="7" max="10" width="15.140625" customWidth="1"/>
  </cols>
  <sheetData>
    <row r="3" spans="1:10" x14ac:dyDescent="0.25">
      <c r="C3" s="1"/>
      <c r="D3" s="1"/>
      <c r="E3" s="1"/>
      <c r="F3" s="1"/>
    </row>
    <row r="4" spans="1:10" x14ac:dyDescent="0.25">
      <c r="C4" s="1"/>
      <c r="D4" s="1"/>
      <c r="E4" s="13" t="s">
        <v>29</v>
      </c>
      <c r="F4" s="13"/>
      <c r="G4" s="14" t="s">
        <v>30</v>
      </c>
      <c r="H4" s="14"/>
      <c r="I4" s="14"/>
      <c r="J4" s="14"/>
    </row>
    <row r="5" spans="1:10" x14ac:dyDescent="0.25">
      <c r="B5" s="14" t="s">
        <v>54</v>
      </c>
      <c r="C5" s="13" t="s">
        <v>15</v>
      </c>
      <c r="D5" s="13" t="s">
        <v>14</v>
      </c>
      <c r="E5" s="13" t="s">
        <v>16</v>
      </c>
      <c r="F5" s="13" t="s">
        <v>14</v>
      </c>
      <c r="G5" s="13" t="s">
        <v>16</v>
      </c>
      <c r="H5" s="13"/>
      <c r="I5" s="13"/>
      <c r="J5" s="13"/>
    </row>
    <row r="6" spans="1:10" x14ac:dyDescent="0.25">
      <c r="A6" s="14" t="s">
        <v>12</v>
      </c>
      <c r="B6" s="14"/>
      <c r="C6" s="3">
        <v>2018</v>
      </c>
      <c r="D6" s="17">
        <f>SQRT((100-E6)/0.07)</f>
        <v>14.091537480751652</v>
      </c>
      <c r="E6" s="10">
        <f>Summary!B7</f>
        <v>86.1</v>
      </c>
      <c r="F6" s="15">
        <f>SQRT((100-G6)/0.07)</f>
        <v>11.83215956619923</v>
      </c>
      <c r="G6" s="15">
        <f>Summary!C7</f>
        <v>90.2</v>
      </c>
      <c r="H6" s="22"/>
      <c r="I6" s="22"/>
      <c r="J6" s="22"/>
    </row>
    <row r="7" spans="1:10" x14ac:dyDescent="0.25">
      <c r="A7" s="14" t="s">
        <v>41</v>
      </c>
      <c r="B7" s="23">
        <v>115397</v>
      </c>
      <c r="C7" s="3">
        <v>2019</v>
      </c>
      <c r="D7" s="18">
        <v>8</v>
      </c>
      <c r="E7" s="16">
        <f>MAX(0, 100-0.07*D7^2)</f>
        <v>95.52</v>
      </c>
      <c r="F7" s="22">
        <v>6</v>
      </c>
      <c r="G7" s="16">
        <f>MAX(0, 100-0.07*F7^2)</f>
        <v>97.48</v>
      </c>
      <c r="H7" s="22"/>
      <c r="I7" s="22"/>
      <c r="J7" s="22"/>
    </row>
    <row r="8" spans="1:10" x14ac:dyDescent="0.25">
      <c r="B8" s="24"/>
      <c r="C8" s="3">
        <v>2020</v>
      </c>
      <c r="D8" s="18">
        <f>D7+1</f>
        <v>9</v>
      </c>
      <c r="E8" s="16">
        <f>MAX(0, 100-0.07*D8^2)</f>
        <v>94.33</v>
      </c>
      <c r="F8" s="16">
        <f>F7+1</f>
        <v>7</v>
      </c>
      <c r="G8" s="16">
        <f>MAX(0, 100-0.07*F8^2)</f>
        <v>96.57</v>
      </c>
      <c r="H8" s="16"/>
      <c r="I8" s="16"/>
      <c r="J8" s="16"/>
    </row>
    <row r="9" spans="1:10" x14ac:dyDescent="0.25">
      <c r="A9" t="s">
        <v>41</v>
      </c>
      <c r="B9" s="24">
        <v>115397</v>
      </c>
      <c r="C9" s="3">
        <v>2025</v>
      </c>
      <c r="D9" s="18">
        <f>D8+5</f>
        <v>14</v>
      </c>
      <c r="E9" s="16">
        <f t="shared" ref="E9:E17" si="0">MAX(0, 100-0.07*D9^2)</f>
        <v>86.28</v>
      </c>
      <c r="F9" s="16">
        <f>F8+5</f>
        <v>12</v>
      </c>
      <c r="G9" s="16">
        <f t="shared" ref="G9:G17" si="1">MAX(0, 100-0.07*F9^2)</f>
        <v>89.92</v>
      </c>
      <c r="H9" s="16"/>
      <c r="I9" s="16"/>
      <c r="J9" s="16"/>
    </row>
    <row r="10" spans="1:10" x14ac:dyDescent="0.25">
      <c r="B10" s="24"/>
      <c r="C10" s="3">
        <v>2026</v>
      </c>
      <c r="D10" s="18">
        <v>8</v>
      </c>
      <c r="E10" s="16">
        <f t="shared" si="0"/>
        <v>95.52</v>
      </c>
      <c r="F10" s="16">
        <v>6</v>
      </c>
      <c r="G10" s="16">
        <f t="shared" si="1"/>
        <v>97.48</v>
      </c>
      <c r="H10" s="16"/>
      <c r="I10" s="16"/>
      <c r="J10" s="16"/>
    </row>
    <row r="11" spans="1:10" x14ac:dyDescent="0.25">
      <c r="B11" s="24"/>
      <c r="C11" s="3">
        <v>2030</v>
      </c>
      <c r="D11" s="18">
        <f>D10+5</f>
        <v>13</v>
      </c>
      <c r="E11" s="16">
        <f t="shared" si="0"/>
        <v>88.17</v>
      </c>
      <c r="F11" s="16">
        <f>F10+5</f>
        <v>11</v>
      </c>
      <c r="G11" s="16">
        <f t="shared" si="1"/>
        <v>91.53</v>
      </c>
      <c r="H11" s="16"/>
      <c r="I11" s="16"/>
      <c r="J11" s="16"/>
    </row>
    <row r="12" spans="1:10" x14ac:dyDescent="0.25">
      <c r="B12" s="24"/>
      <c r="C12" s="3">
        <v>2035</v>
      </c>
      <c r="D12" s="18">
        <f t="shared" ref="D12:D15" si="2">D11+5</f>
        <v>18</v>
      </c>
      <c r="E12" s="16">
        <f t="shared" si="0"/>
        <v>77.319999999999993</v>
      </c>
      <c r="F12" s="16">
        <f t="shared" ref="F12:F15" si="3">F11+5</f>
        <v>16</v>
      </c>
      <c r="G12" s="16">
        <f t="shared" si="1"/>
        <v>82.08</v>
      </c>
      <c r="H12" s="16"/>
      <c r="I12" s="16"/>
      <c r="J12" s="16"/>
    </row>
    <row r="13" spans="1:10" x14ac:dyDescent="0.25">
      <c r="A13" t="s">
        <v>42</v>
      </c>
      <c r="B13" s="24">
        <v>209884</v>
      </c>
      <c r="C13" s="3">
        <v>2036</v>
      </c>
      <c r="D13" s="18">
        <v>4</v>
      </c>
      <c r="E13" s="16">
        <f t="shared" si="0"/>
        <v>98.88</v>
      </c>
      <c r="F13" s="16">
        <v>2</v>
      </c>
      <c r="G13" s="16">
        <f t="shared" si="1"/>
        <v>99.72</v>
      </c>
      <c r="H13" s="16"/>
      <c r="I13" s="16"/>
      <c r="J13" s="16"/>
    </row>
    <row r="14" spans="1:10" x14ac:dyDescent="0.25">
      <c r="B14" s="24"/>
      <c r="C14" s="3">
        <v>2040</v>
      </c>
      <c r="D14" s="18">
        <f>D13+5</f>
        <v>9</v>
      </c>
      <c r="E14" s="16">
        <f t="shared" si="0"/>
        <v>94.33</v>
      </c>
      <c r="F14" s="16">
        <f>F13+5</f>
        <v>7</v>
      </c>
      <c r="G14" s="16">
        <f t="shared" si="1"/>
        <v>96.57</v>
      </c>
      <c r="H14" s="16"/>
      <c r="I14" s="16"/>
      <c r="J14" s="16"/>
    </row>
    <row r="15" spans="1:10" x14ac:dyDescent="0.25">
      <c r="B15" s="24"/>
      <c r="C15" s="3">
        <v>2045</v>
      </c>
      <c r="D15" s="18">
        <f t="shared" si="2"/>
        <v>14</v>
      </c>
      <c r="E15" s="16">
        <f t="shared" si="0"/>
        <v>86.28</v>
      </c>
      <c r="F15" s="16">
        <f t="shared" si="3"/>
        <v>12</v>
      </c>
      <c r="G15" s="16">
        <f t="shared" si="1"/>
        <v>89.92</v>
      </c>
      <c r="H15" s="16"/>
      <c r="I15" s="16"/>
      <c r="J15" s="16"/>
    </row>
    <row r="16" spans="1:10" x14ac:dyDescent="0.25">
      <c r="A16" t="s">
        <v>41</v>
      </c>
      <c r="B16" s="24">
        <v>115397</v>
      </c>
      <c r="C16" s="3">
        <v>2046</v>
      </c>
      <c r="D16" s="18">
        <v>8</v>
      </c>
      <c r="E16" s="16">
        <f t="shared" si="0"/>
        <v>95.52</v>
      </c>
      <c r="F16" s="16">
        <v>6</v>
      </c>
      <c r="G16" s="16">
        <f t="shared" si="1"/>
        <v>97.48</v>
      </c>
      <c r="H16" s="16"/>
      <c r="I16" s="16"/>
      <c r="J16" s="16"/>
    </row>
    <row r="17" spans="1:10" x14ac:dyDescent="0.25">
      <c r="B17" s="24"/>
      <c r="C17" s="3">
        <v>2050</v>
      </c>
      <c r="D17" s="18">
        <f>D16+5</f>
        <v>13</v>
      </c>
      <c r="E17" s="16">
        <f t="shared" si="0"/>
        <v>88.17</v>
      </c>
      <c r="F17" s="16">
        <f>F16+5</f>
        <v>11</v>
      </c>
      <c r="G17" s="16">
        <f t="shared" si="1"/>
        <v>91.53</v>
      </c>
      <c r="H17" s="16"/>
      <c r="I17" s="16"/>
      <c r="J17" s="16"/>
    </row>
    <row r="18" spans="1:10" x14ac:dyDescent="0.25">
      <c r="A18" t="s">
        <v>49</v>
      </c>
      <c r="B18" s="24">
        <f>SUM(B6:B17)/30</f>
        <v>18535.833333333332</v>
      </c>
      <c r="C18" s="1"/>
      <c r="D18" s="19"/>
      <c r="E18" s="1"/>
      <c r="F18" s="1"/>
    </row>
    <row r="19" spans="1:10" x14ac:dyDescent="0.25">
      <c r="A19" s="14" t="s">
        <v>13</v>
      </c>
      <c r="B19" s="14"/>
      <c r="C19" s="3">
        <v>2018</v>
      </c>
      <c r="D19" s="17">
        <f>SQRT((100-E19)/0.07)</f>
        <v>14.091537480751652</v>
      </c>
      <c r="E19" s="10">
        <f>Summary!B7</f>
        <v>86.1</v>
      </c>
      <c r="F19" s="15">
        <f>SQRT((100-G19)/0.07)</f>
        <v>11.83215956619923</v>
      </c>
      <c r="G19" s="15">
        <f>Summary!C7</f>
        <v>90.2</v>
      </c>
      <c r="H19" s="22"/>
      <c r="I19" s="22"/>
      <c r="J19" s="22"/>
    </row>
    <row r="20" spans="1:10" x14ac:dyDescent="0.25">
      <c r="A20" t="s">
        <v>50</v>
      </c>
      <c r="B20" s="24">
        <v>598992</v>
      </c>
      <c r="C20" s="3">
        <v>2020</v>
      </c>
      <c r="D20" s="20">
        <v>0</v>
      </c>
      <c r="E20" s="16">
        <f>100-0.07*D20^2</f>
        <v>100</v>
      </c>
      <c r="F20" s="16">
        <v>0</v>
      </c>
      <c r="G20" s="16">
        <f>100-0.07*F20^2</f>
        <v>100</v>
      </c>
      <c r="H20" s="16"/>
      <c r="I20" s="16"/>
      <c r="J20" s="16"/>
    </row>
    <row r="21" spans="1:10" x14ac:dyDescent="0.25">
      <c r="B21" s="24"/>
      <c r="C21" s="3">
        <v>2025</v>
      </c>
      <c r="D21" s="20">
        <f>D20+5</f>
        <v>5</v>
      </c>
      <c r="E21" s="16">
        <f t="shared" ref="E21:E29" si="4">100-0.07*D21^2</f>
        <v>98.25</v>
      </c>
      <c r="F21" s="16">
        <f>F20+5</f>
        <v>5</v>
      </c>
      <c r="G21" s="16">
        <f t="shared" ref="G21:G29" si="5">100-0.07*F21^2</f>
        <v>98.25</v>
      </c>
      <c r="H21" s="16"/>
      <c r="I21" s="16"/>
      <c r="J21" s="16"/>
    </row>
    <row r="22" spans="1:10" x14ac:dyDescent="0.25">
      <c r="B22" s="24"/>
      <c r="C22" s="3">
        <v>2030</v>
      </c>
      <c r="D22" s="20">
        <f>D21+5</f>
        <v>10</v>
      </c>
      <c r="E22" s="16">
        <f t="shared" si="4"/>
        <v>93</v>
      </c>
      <c r="F22" s="16">
        <f>F21+5</f>
        <v>10</v>
      </c>
      <c r="G22" s="16">
        <f t="shared" si="5"/>
        <v>93</v>
      </c>
      <c r="H22" s="16"/>
      <c r="I22" s="16"/>
      <c r="J22" s="16"/>
    </row>
    <row r="23" spans="1:10" x14ac:dyDescent="0.25">
      <c r="A23" t="s">
        <v>40</v>
      </c>
      <c r="B23" s="24">
        <v>35667</v>
      </c>
      <c r="C23" s="3">
        <v>2031</v>
      </c>
      <c r="D23" s="20">
        <v>5</v>
      </c>
      <c r="E23" s="16">
        <f t="shared" si="4"/>
        <v>98.25</v>
      </c>
      <c r="F23" s="16">
        <v>5</v>
      </c>
      <c r="G23" s="16">
        <f t="shared" si="5"/>
        <v>98.25</v>
      </c>
      <c r="H23" s="16"/>
      <c r="I23" s="16"/>
      <c r="J23" s="16"/>
    </row>
    <row r="24" spans="1:10" x14ac:dyDescent="0.25">
      <c r="B24" s="24"/>
      <c r="C24" s="3">
        <v>2035</v>
      </c>
      <c r="D24" s="20">
        <f>D23+5</f>
        <v>10</v>
      </c>
      <c r="E24" s="16">
        <f t="shared" si="4"/>
        <v>93</v>
      </c>
      <c r="F24" s="16">
        <f>F23+5</f>
        <v>10</v>
      </c>
      <c r="G24" s="16">
        <f t="shared" si="5"/>
        <v>93</v>
      </c>
      <c r="H24" s="16"/>
      <c r="I24" s="16"/>
      <c r="J24" s="16"/>
    </row>
    <row r="25" spans="1:10" x14ac:dyDescent="0.25">
      <c r="A25" t="s">
        <v>40</v>
      </c>
      <c r="B25" s="24">
        <v>35667</v>
      </c>
      <c r="C25" s="3">
        <v>2035</v>
      </c>
      <c r="D25" s="20">
        <v>5</v>
      </c>
      <c r="E25" s="16">
        <f t="shared" si="4"/>
        <v>98.25</v>
      </c>
      <c r="F25" s="16">
        <v>5</v>
      </c>
      <c r="G25" s="16">
        <f t="shared" si="5"/>
        <v>98.25</v>
      </c>
      <c r="H25" s="16"/>
      <c r="I25" s="16"/>
      <c r="J25" s="16"/>
    </row>
    <row r="26" spans="1:10" x14ac:dyDescent="0.25">
      <c r="B26" s="24"/>
      <c r="C26" s="3">
        <v>2040</v>
      </c>
      <c r="D26" s="20">
        <f>D25+5</f>
        <v>10</v>
      </c>
      <c r="E26" s="16">
        <f t="shared" si="4"/>
        <v>93</v>
      </c>
      <c r="F26" s="16">
        <f>F25+5</f>
        <v>10</v>
      </c>
      <c r="G26" s="16">
        <f t="shared" si="5"/>
        <v>93</v>
      </c>
      <c r="H26" s="16"/>
      <c r="I26" s="16"/>
      <c r="J26" s="16"/>
    </row>
    <row r="27" spans="1:10" x14ac:dyDescent="0.25">
      <c r="B27" s="24"/>
      <c r="C27" s="3">
        <v>2045</v>
      </c>
      <c r="D27" s="20">
        <f t="shared" ref="D27" si="6">D26+5</f>
        <v>15</v>
      </c>
      <c r="E27" s="16">
        <f t="shared" si="4"/>
        <v>84.25</v>
      </c>
      <c r="F27" s="16">
        <f t="shared" ref="F27" si="7">F26+5</f>
        <v>15</v>
      </c>
      <c r="G27" s="16">
        <f t="shared" si="5"/>
        <v>84.25</v>
      </c>
      <c r="H27" s="16"/>
      <c r="I27" s="16"/>
      <c r="J27" s="16"/>
    </row>
    <row r="28" spans="1:10" x14ac:dyDescent="0.25">
      <c r="A28" t="s">
        <v>41</v>
      </c>
      <c r="B28" s="24">
        <v>115397</v>
      </c>
      <c r="C28" s="3">
        <v>2046</v>
      </c>
      <c r="D28" s="20">
        <v>9</v>
      </c>
      <c r="E28" s="16">
        <f t="shared" si="4"/>
        <v>94.33</v>
      </c>
      <c r="F28" s="16">
        <v>9</v>
      </c>
      <c r="G28" s="16">
        <f t="shared" si="5"/>
        <v>94.33</v>
      </c>
      <c r="H28" s="16"/>
      <c r="I28" s="16"/>
      <c r="J28" s="16"/>
    </row>
    <row r="29" spans="1:10" x14ac:dyDescent="0.25">
      <c r="B29" s="24"/>
      <c r="C29" s="3">
        <v>2050</v>
      </c>
      <c r="D29" s="20">
        <f>D28+5</f>
        <v>14</v>
      </c>
      <c r="E29" s="16">
        <f t="shared" si="4"/>
        <v>86.28</v>
      </c>
      <c r="F29" s="16">
        <f>F28+5</f>
        <v>14</v>
      </c>
      <c r="G29" s="16">
        <f t="shared" si="5"/>
        <v>86.28</v>
      </c>
      <c r="H29" s="16"/>
      <c r="I29" s="16"/>
      <c r="J29" s="16"/>
    </row>
    <row r="30" spans="1:10" x14ac:dyDescent="0.25">
      <c r="A30" t="s">
        <v>49</v>
      </c>
      <c r="B30" s="24">
        <f>SUM(B19:B29)/30</f>
        <v>26190.766666666666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3" sqref="B3"/>
    </sheetView>
  </sheetViews>
  <sheetFormatPr defaultRowHeight="15" x14ac:dyDescent="0.25"/>
  <cols>
    <col min="1" max="2" width="13.42578125" customWidth="1"/>
    <col min="3" max="3" width="21.7109375" customWidth="1"/>
    <col min="4" max="4" width="14.5703125" customWidth="1"/>
    <col min="5" max="6" width="15.28515625" customWidth="1"/>
    <col min="7" max="10" width="15.140625" customWidth="1"/>
  </cols>
  <sheetData>
    <row r="1" spans="1:10" x14ac:dyDescent="0.25">
      <c r="C1" s="1"/>
      <c r="D1" s="1"/>
      <c r="E1" s="1"/>
      <c r="F1" s="1"/>
    </row>
    <row r="2" spans="1:10" x14ac:dyDescent="0.25">
      <c r="C2" s="1"/>
      <c r="D2" s="1"/>
      <c r="E2" s="13" t="s">
        <v>31</v>
      </c>
      <c r="F2" s="13"/>
      <c r="G2" s="14" t="s">
        <v>32</v>
      </c>
      <c r="H2" s="13"/>
      <c r="I2" s="14" t="s">
        <v>33</v>
      </c>
      <c r="J2" s="14"/>
    </row>
    <row r="3" spans="1:10" x14ac:dyDescent="0.25">
      <c r="B3" s="14" t="s">
        <v>54</v>
      </c>
      <c r="C3" s="13" t="s">
        <v>15</v>
      </c>
      <c r="D3" s="13" t="s">
        <v>14</v>
      </c>
      <c r="E3" s="13" t="s">
        <v>16</v>
      </c>
      <c r="F3" s="13" t="s">
        <v>14</v>
      </c>
      <c r="G3" s="13" t="s">
        <v>16</v>
      </c>
      <c r="H3" s="13" t="s">
        <v>14</v>
      </c>
      <c r="I3" s="13" t="s">
        <v>16</v>
      </c>
      <c r="J3" s="13"/>
    </row>
    <row r="4" spans="1:10" x14ac:dyDescent="0.25">
      <c r="A4" s="14" t="s">
        <v>12</v>
      </c>
      <c r="B4" s="14"/>
      <c r="C4" s="3">
        <v>2018</v>
      </c>
      <c r="D4" s="17">
        <f>SQRT((100-E4)/0.07)</f>
        <v>19.67594615622987</v>
      </c>
      <c r="E4" s="10">
        <f>Summary!D7</f>
        <v>72.900000000000006</v>
      </c>
      <c r="F4" s="15">
        <f>SQRT((100-G4)/0.07)</f>
        <v>19.383350734955133</v>
      </c>
      <c r="G4" s="15">
        <f>Summary!E7</f>
        <v>73.7</v>
      </c>
      <c r="H4" s="15">
        <f>SQRT((100-I4)/0.07)</f>
        <v>20.283702113484395</v>
      </c>
      <c r="I4" s="15">
        <f>Summary!F7</f>
        <v>71.2</v>
      </c>
      <c r="J4" s="22"/>
    </row>
    <row r="5" spans="1:10" x14ac:dyDescent="0.25">
      <c r="C5" s="3">
        <v>2020</v>
      </c>
      <c r="D5" s="18">
        <f>D4+2</f>
        <v>21.67594615622987</v>
      </c>
      <c r="E5" s="16">
        <f>MAX(0, 100-0.07*D5^2)</f>
        <v>67.110735076255651</v>
      </c>
      <c r="F5" s="16">
        <f>F4+2</f>
        <v>21.383350734955133</v>
      </c>
      <c r="G5" s="16">
        <f>MAX(0, 100-0.07*F5^2)</f>
        <v>67.992661794212552</v>
      </c>
      <c r="H5" s="16">
        <f>H4+2</f>
        <v>22.283702113484395</v>
      </c>
      <c r="I5" s="16">
        <f>MAX(0, 100-0.07*H5^2)</f>
        <v>65.240563408224375</v>
      </c>
      <c r="J5" s="16"/>
    </row>
    <row r="6" spans="1:10" x14ac:dyDescent="0.25">
      <c r="C6" s="3">
        <v>2025</v>
      </c>
      <c r="D6" s="18">
        <f>D5+5</f>
        <v>26.67594615622987</v>
      </c>
      <c r="E6" s="16">
        <f t="shared" ref="E6:E11" si="0">MAX(0, 100-0.07*D6^2)</f>
        <v>50.187572766894732</v>
      </c>
      <c r="F6" s="16">
        <f>F5+5</f>
        <v>26.383350734955133</v>
      </c>
      <c r="G6" s="16">
        <f t="shared" ref="G6:G11" si="1">MAX(0, 100-0.07*F6^2)</f>
        <v>51.274316279743964</v>
      </c>
      <c r="H6" s="16">
        <f>H5+5</f>
        <v>27.283702113484395</v>
      </c>
      <c r="I6" s="16">
        <f t="shared" ref="I6:I11" si="2">MAX(0, 100-0.07*H6^2)</f>
        <v>47.891971928785296</v>
      </c>
      <c r="J6" s="16"/>
    </row>
    <row r="7" spans="1:10" x14ac:dyDescent="0.25">
      <c r="C7" s="3">
        <v>2030</v>
      </c>
      <c r="D7" s="18">
        <f t="shared" ref="D7:D11" si="3">D6+5</f>
        <v>31.67594615622987</v>
      </c>
      <c r="E7" s="16">
        <f t="shared" si="0"/>
        <v>29.764410457533828</v>
      </c>
      <c r="F7" s="16">
        <f t="shared" ref="F7:H11" si="4">F6+5</f>
        <v>31.383350734955133</v>
      </c>
      <c r="G7" s="16">
        <f t="shared" si="1"/>
        <v>31.055970765275376</v>
      </c>
      <c r="H7" s="16">
        <f t="shared" si="4"/>
        <v>32.283702113484395</v>
      </c>
      <c r="I7" s="16">
        <f t="shared" si="2"/>
        <v>27.043380449346216</v>
      </c>
      <c r="J7" s="16"/>
    </row>
    <row r="8" spans="1:10" x14ac:dyDescent="0.25">
      <c r="C8" s="3">
        <v>2035</v>
      </c>
      <c r="D8" s="18">
        <f t="shared" si="3"/>
        <v>36.67594615622987</v>
      </c>
      <c r="E8" s="16">
        <f t="shared" si="0"/>
        <v>5.841248148172923</v>
      </c>
      <c r="F8" s="16">
        <f t="shared" si="4"/>
        <v>36.38335073495513</v>
      </c>
      <c r="G8" s="16">
        <f t="shared" si="1"/>
        <v>7.337625250806795</v>
      </c>
      <c r="H8" s="16">
        <f t="shared" si="4"/>
        <v>37.283702113484395</v>
      </c>
      <c r="I8" s="16">
        <f t="shared" si="2"/>
        <v>2.6947889699071368</v>
      </c>
      <c r="J8" s="16"/>
    </row>
    <row r="9" spans="1:10" x14ac:dyDescent="0.25">
      <c r="C9" s="3">
        <v>2040</v>
      </c>
      <c r="D9" s="18">
        <f t="shared" si="3"/>
        <v>41.67594615622987</v>
      </c>
      <c r="E9" s="16">
        <f t="shared" si="0"/>
        <v>0</v>
      </c>
      <c r="F9" s="16">
        <f t="shared" si="4"/>
        <v>41.38335073495513</v>
      </c>
      <c r="G9" s="16">
        <f t="shared" si="1"/>
        <v>0</v>
      </c>
      <c r="H9" s="16">
        <f t="shared" si="4"/>
        <v>42.283702113484395</v>
      </c>
      <c r="I9" s="16">
        <f t="shared" si="2"/>
        <v>0</v>
      </c>
      <c r="J9" s="16"/>
    </row>
    <row r="10" spans="1:10" x14ac:dyDescent="0.25">
      <c r="C10" s="3">
        <v>2045</v>
      </c>
      <c r="D10" s="18">
        <f t="shared" si="3"/>
        <v>46.67594615622987</v>
      </c>
      <c r="E10" s="16">
        <f t="shared" si="0"/>
        <v>0</v>
      </c>
      <c r="F10" s="16">
        <f t="shared" si="4"/>
        <v>46.38335073495513</v>
      </c>
      <c r="G10" s="16">
        <f t="shared" si="1"/>
        <v>0</v>
      </c>
      <c r="H10" s="16">
        <f t="shared" si="4"/>
        <v>47.283702113484395</v>
      </c>
      <c r="I10" s="16">
        <f t="shared" si="2"/>
        <v>0</v>
      </c>
      <c r="J10" s="16"/>
    </row>
    <row r="11" spans="1:10" x14ac:dyDescent="0.25">
      <c r="C11" s="3">
        <v>2050</v>
      </c>
      <c r="D11" s="18">
        <f t="shared" si="3"/>
        <v>51.67594615622987</v>
      </c>
      <c r="E11" s="16">
        <f t="shared" si="0"/>
        <v>0</v>
      </c>
      <c r="F11" s="16">
        <f t="shared" si="4"/>
        <v>51.38335073495513</v>
      </c>
      <c r="G11" s="16">
        <f t="shared" si="1"/>
        <v>0</v>
      </c>
      <c r="H11" s="16">
        <f t="shared" si="4"/>
        <v>52.283702113484395</v>
      </c>
      <c r="I11" s="16">
        <f t="shared" si="2"/>
        <v>0</v>
      </c>
      <c r="J11" s="16"/>
    </row>
    <row r="12" spans="1:10" x14ac:dyDescent="0.25">
      <c r="C12" s="1"/>
      <c r="D12" s="19"/>
      <c r="E12" s="1"/>
      <c r="F12" s="1"/>
      <c r="H12" s="1"/>
    </row>
    <row r="13" spans="1:10" x14ac:dyDescent="0.25">
      <c r="A13" s="14" t="s">
        <v>13</v>
      </c>
      <c r="B13" s="14"/>
      <c r="C13" s="3">
        <v>2018</v>
      </c>
      <c r="D13" s="17">
        <f>SQRT((100-E13)/0.07)</f>
        <v>19.67594615622987</v>
      </c>
      <c r="E13" s="10">
        <f>Summary!D7</f>
        <v>72.900000000000006</v>
      </c>
      <c r="F13" s="15">
        <f>SQRT((100-G13)/0.07)</f>
        <v>19.383350734955133</v>
      </c>
      <c r="G13" s="15">
        <f>Summary!E7</f>
        <v>73.7</v>
      </c>
      <c r="H13" s="15">
        <f>SQRT((100-I13)/0.07)</f>
        <v>20.283702113484395</v>
      </c>
      <c r="I13" s="15">
        <f>Summary!F7</f>
        <v>71.2</v>
      </c>
      <c r="J13" s="22"/>
    </row>
    <row r="14" spans="1:10" x14ac:dyDescent="0.25">
      <c r="A14" t="s">
        <v>51</v>
      </c>
      <c r="B14" s="24">
        <v>519689</v>
      </c>
      <c r="C14" s="3">
        <v>2020</v>
      </c>
      <c r="D14" s="20">
        <v>0</v>
      </c>
      <c r="E14" s="16">
        <f>100-0.07*D14^2</f>
        <v>100</v>
      </c>
      <c r="F14" s="16">
        <v>0</v>
      </c>
      <c r="G14" s="16">
        <f>100-0.07*F14^2</f>
        <v>100</v>
      </c>
      <c r="H14" s="16">
        <v>0</v>
      </c>
      <c r="I14" s="16">
        <f>100-0.07*H14^2</f>
        <v>100</v>
      </c>
      <c r="J14" s="16"/>
    </row>
    <row r="15" spans="1:10" x14ac:dyDescent="0.25">
      <c r="B15" s="24"/>
      <c r="C15" s="3">
        <v>2025</v>
      </c>
      <c r="D15" s="20">
        <f>D14+5</f>
        <v>5</v>
      </c>
      <c r="E15" s="16">
        <f t="shared" ref="E15:E22" si="5">100-0.07*D15^2</f>
        <v>98.25</v>
      </c>
      <c r="F15" s="16">
        <f>F14+5</f>
        <v>5</v>
      </c>
      <c r="G15" s="16">
        <f t="shared" ref="G15:G22" si="6">100-0.07*F15^2</f>
        <v>98.25</v>
      </c>
      <c r="H15" s="16">
        <f>H14+5</f>
        <v>5</v>
      </c>
      <c r="I15" s="16">
        <f t="shared" ref="I15:I22" si="7">100-0.07*H15^2</f>
        <v>98.25</v>
      </c>
      <c r="J15" s="16"/>
    </row>
    <row r="16" spans="1:10" x14ac:dyDescent="0.25">
      <c r="B16" s="24"/>
      <c r="C16" s="3">
        <v>2030</v>
      </c>
      <c r="D16" s="20">
        <f t="shared" ref="D16:D22" si="8">D15+5</f>
        <v>10</v>
      </c>
      <c r="E16" s="16">
        <f t="shared" si="5"/>
        <v>93</v>
      </c>
      <c r="F16" s="16">
        <f t="shared" ref="F16:H22" si="9">F15+5</f>
        <v>10</v>
      </c>
      <c r="G16" s="16">
        <f t="shared" si="6"/>
        <v>93</v>
      </c>
      <c r="H16" s="16">
        <f t="shared" si="9"/>
        <v>10</v>
      </c>
      <c r="I16" s="16">
        <f t="shared" si="7"/>
        <v>93</v>
      </c>
      <c r="J16" s="16"/>
    </row>
    <row r="17" spans="1:10" x14ac:dyDescent="0.25">
      <c r="A17" t="s">
        <v>43</v>
      </c>
      <c r="B17" s="24">
        <v>35667</v>
      </c>
      <c r="C17" s="3">
        <v>2031</v>
      </c>
      <c r="D17" s="20">
        <v>6</v>
      </c>
      <c r="E17" s="16">
        <f t="shared" si="5"/>
        <v>97.48</v>
      </c>
      <c r="F17" s="16">
        <v>6</v>
      </c>
      <c r="G17" s="16">
        <f t="shared" si="6"/>
        <v>97.48</v>
      </c>
      <c r="H17" s="16">
        <v>6</v>
      </c>
      <c r="I17" s="16">
        <f>100-0.07*H17^2</f>
        <v>97.48</v>
      </c>
      <c r="J17" s="16"/>
    </row>
    <row r="18" spans="1:10" x14ac:dyDescent="0.25">
      <c r="B18" s="24"/>
      <c r="C18" s="3">
        <v>2035</v>
      </c>
      <c r="D18" s="20">
        <f>D17+5</f>
        <v>11</v>
      </c>
      <c r="E18" s="16">
        <f t="shared" si="5"/>
        <v>91.53</v>
      </c>
      <c r="F18" s="16">
        <f>F17+5</f>
        <v>11</v>
      </c>
      <c r="G18" s="16">
        <f t="shared" si="6"/>
        <v>91.53</v>
      </c>
      <c r="H18" s="16">
        <f>H17+5</f>
        <v>11</v>
      </c>
      <c r="I18" s="16">
        <f>100-0.07*H18^2</f>
        <v>91.53</v>
      </c>
      <c r="J18" s="16"/>
    </row>
    <row r="19" spans="1:10" x14ac:dyDescent="0.25">
      <c r="B19" s="24"/>
      <c r="C19" s="3">
        <v>2040</v>
      </c>
      <c r="D19" s="20">
        <f t="shared" si="8"/>
        <v>16</v>
      </c>
      <c r="E19" s="16">
        <f t="shared" si="5"/>
        <v>82.08</v>
      </c>
      <c r="F19" s="16">
        <f t="shared" si="9"/>
        <v>16</v>
      </c>
      <c r="G19" s="16">
        <f t="shared" si="6"/>
        <v>82.08</v>
      </c>
      <c r="H19" s="16">
        <f>H18+5</f>
        <v>16</v>
      </c>
      <c r="I19" s="16">
        <f t="shared" si="7"/>
        <v>82.08</v>
      </c>
      <c r="J19" s="16"/>
    </row>
    <row r="20" spans="1:10" x14ac:dyDescent="0.25">
      <c r="A20" t="s">
        <v>42</v>
      </c>
      <c r="B20" s="24">
        <v>209884</v>
      </c>
      <c r="C20" s="3">
        <v>2041</v>
      </c>
      <c r="D20" s="20">
        <v>2</v>
      </c>
      <c r="E20" s="16">
        <f t="shared" si="5"/>
        <v>99.72</v>
      </c>
      <c r="F20" s="16">
        <v>2</v>
      </c>
      <c r="G20" s="16">
        <f t="shared" si="6"/>
        <v>99.72</v>
      </c>
      <c r="H20" s="16">
        <v>2</v>
      </c>
      <c r="I20" s="16">
        <f t="shared" si="7"/>
        <v>99.72</v>
      </c>
      <c r="J20" s="16"/>
    </row>
    <row r="21" spans="1:10" x14ac:dyDescent="0.25">
      <c r="B21" s="24"/>
      <c r="C21" s="3">
        <v>2045</v>
      </c>
      <c r="D21" s="20">
        <f>D20+5</f>
        <v>7</v>
      </c>
      <c r="E21" s="16">
        <f t="shared" si="5"/>
        <v>96.57</v>
      </c>
      <c r="F21" s="16">
        <f>F20+5</f>
        <v>7</v>
      </c>
      <c r="G21" s="16">
        <f t="shared" si="6"/>
        <v>96.57</v>
      </c>
      <c r="H21" s="16">
        <f>H20+5</f>
        <v>7</v>
      </c>
      <c r="I21" s="16">
        <f t="shared" si="7"/>
        <v>96.57</v>
      </c>
      <c r="J21" s="16"/>
    </row>
    <row r="22" spans="1:10" x14ac:dyDescent="0.25">
      <c r="B22" s="24"/>
      <c r="C22" s="3">
        <v>2050</v>
      </c>
      <c r="D22" s="20">
        <f t="shared" si="8"/>
        <v>12</v>
      </c>
      <c r="E22" s="16">
        <f t="shared" si="5"/>
        <v>89.92</v>
      </c>
      <c r="F22" s="16">
        <f t="shared" si="9"/>
        <v>12</v>
      </c>
      <c r="G22" s="16">
        <f t="shared" si="6"/>
        <v>89.92</v>
      </c>
      <c r="H22" s="16">
        <f t="shared" si="9"/>
        <v>12</v>
      </c>
      <c r="I22" s="16">
        <f t="shared" si="7"/>
        <v>89.92</v>
      </c>
      <c r="J22" s="16"/>
    </row>
    <row r="23" spans="1:10" x14ac:dyDescent="0.25">
      <c r="A23" t="s">
        <v>52</v>
      </c>
      <c r="B23" s="24">
        <f>SUM(B14:B22)/30</f>
        <v>25508</v>
      </c>
      <c r="C23" s="25"/>
      <c r="D23" s="20"/>
      <c r="E23" s="16"/>
      <c r="F23" s="16"/>
      <c r="G23" s="16"/>
      <c r="H23" s="16"/>
      <c r="I23" s="16"/>
      <c r="J23" s="1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3" sqref="B3"/>
    </sheetView>
  </sheetViews>
  <sheetFormatPr defaultRowHeight="15" x14ac:dyDescent="0.25"/>
  <cols>
    <col min="1" max="2" width="13.42578125" customWidth="1"/>
    <col min="3" max="3" width="21.7109375" customWidth="1"/>
    <col min="4" max="4" width="14.5703125" customWidth="1"/>
    <col min="5" max="6" width="15.28515625" customWidth="1"/>
    <col min="7" max="10" width="15.140625" customWidth="1"/>
  </cols>
  <sheetData>
    <row r="1" spans="1:10" x14ac:dyDescent="0.25">
      <c r="C1" s="1"/>
      <c r="D1" s="1"/>
      <c r="E1" s="1"/>
      <c r="F1" s="1"/>
    </row>
    <row r="2" spans="1:10" x14ac:dyDescent="0.25">
      <c r="C2" s="1"/>
      <c r="D2" s="1"/>
      <c r="E2" s="13" t="s">
        <v>34</v>
      </c>
      <c r="F2" s="13"/>
      <c r="G2" s="14" t="s">
        <v>35</v>
      </c>
      <c r="H2" s="13"/>
      <c r="I2" s="14" t="s">
        <v>36</v>
      </c>
      <c r="J2" s="14"/>
    </row>
    <row r="3" spans="1:10" x14ac:dyDescent="0.25">
      <c r="B3" t="s">
        <v>54</v>
      </c>
      <c r="C3" s="13" t="s">
        <v>15</v>
      </c>
      <c r="D3" s="13" t="s">
        <v>14</v>
      </c>
      <c r="E3" s="13" t="s">
        <v>16</v>
      </c>
      <c r="F3" s="13" t="s">
        <v>14</v>
      </c>
      <c r="G3" s="13" t="s">
        <v>16</v>
      </c>
      <c r="H3" s="13" t="s">
        <v>14</v>
      </c>
      <c r="I3" s="13" t="s">
        <v>16</v>
      </c>
      <c r="J3" s="13"/>
    </row>
    <row r="4" spans="1:10" x14ac:dyDescent="0.25">
      <c r="A4" s="14" t="s">
        <v>12</v>
      </c>
      <c r="B4" s="14"/>
      <c r="C4" s="3">
        <v>2018</v>
      </c>
      <c r="D4" s="17">
        <f>SQRT((100-E4)/0.07)</f>
        <v>13.78404875209022</v>
      </c>
      <c r="E4" s="10">
        <f>Summary!G7</f>
        <v>86.7</v>
      </c>
      <c r="F4" s="15">
        <f>SQRT((100-G4)/0.07)</f>
        <v>20.035682454774815</v>
      </c>
      <c r="G4" s="15">
        <f>Summary!H7</f>
        <v>71.900000000000006</v>
      </c>
      <c r="H4" s="15">
        <f>SQRT((100-I4)/0.07)</f>
        <v>19.892568605242655</v>
      </c>
      <c r="I4" s="15">
        <f>Summary!I7</f>
        <v>72.3</v>
      </c>
      <c r="J4" s="22"/>
    </row>
    <row r="5" spans="1:10" x14ac:dyDescent="0.25">
      <c r="A5" s="14" t="s">
        <v>44</v>
      </c>
      <c r="B5" s="23">
        <v>178388</v>
      </c>
      <c r="C5" s="3">
        <v>2019</v>
      </c>
      <c r="D5" s="18">
        <v>8</v>
      </c>
      <c r="E5" s="16">
        <f>MAX(0, 100-0.07*D5^2)</f>
        <v>95.52</v>
      </c>
      <c r="F5" s="22">
        <v>6</v>
      </c>
      <c r="G5" s="16">
        <f>MAX(0, 100-0.07*F5^2)</f>
        <v>97.48</v>
      </c>
      <c r="H5" s="22">
        <v>6</v>
      </c>
      <c r="I5" s="16">
        <f>MAX(0, 100-0.07*H5^2)</f>
        <v>97.48</v>
      </c>
      <c r="J5" s="22"/>
    </row>
    <row r="6" spans="1:10" x14ac:dyDescent="0.25">
      <c r="B6" s="24"/>
      <c r="C6" s="3">
        <v>2020</v>
      </c>
      <c r="D6" s="18">
        <f>D5+2</f>
        <v>10</v>
      </c>
      <c r="E6" s="16">
        <f>MAX(0, 100-0.07*D6^2)</f>
        <v>93</v>
      </c>
      <c r="F6" s="16">
        <f>F5+2</f>
        <v>8</v>
      </c>
      <c r="G6" s="16">
        <f>MAX(0, 100-0.07*F6^2)</f>
        <v>95.52</v>
      </c>
      <c r="H6" s="16">
        <f>H5+2</f>
        <v>8</v>
      </c>
      <c r="I6" s="16">
        <f>MAX(0, 100-0.07*H6^2)</f>
        <v>95.52</v>
      </c>
      <c r="J6" s="16"/>
    </row>
    <row r="7" spans="1:10" x14ac:dyDescent="0.25">
      <c r="B7" s="24"/>
      <c r="C7" s="3">
        <v>2025</v>
      </c>
      <c r="D7" s="18">
        <f>D6+5</f>
        <v>15</v>
      </c>
      <c r="E7" s="16">
        <f t="shared" ref="E7:E15" si="0">MAX(0, 100-0.07*D7^2)</f>
        <v>84.25</v>
      </c>
      <c r="F7" s="16">
        <f>F6+5</f>
        <v>13</v>
      </c>
      <c r="G7" s="16">
        <f t="shared" ref="G7:G15" si="1">MAX(0, 100-0.07*F7^2)</f>
        <v>88.17</v>
      </c>
      <c r="H7" s="16">
        <f>H6+5</f>
        <v>13</v>
      </c>
      <c r="I7" s="16">
        <f t="shared" ref="I7:I15" si="2">MAX(0, 100-0.07*H7^2)</f>
        <v>88.17</v>
      </c>
      <c r="J7" s="16"/>
    </row>
    <row r="8" spans="1:10" x14ac:dyDescent="0.25">
      <c r="A8" t="s">
        <v>41</v>
      </c>
      <c r="B8" s="24">
        <v>115397</v>
      </c>
      <c r="C8" s="3">
        <v>2026</v>
      </c>
      <c r="D8" s="18">
        <v>9</v>
      </c>
      <c r="E8" s="16">
        <f t="shared" si="0"/>
        <v>94.33</v>
      </c>
      <c r="F8" s="16">
        <v>7</v>
      </c>
      <c r="G8" s="16">
        <f t="shared" si="1"/>
        <v>96.57</v>
      </c>
      <c r="H8" s="16">
        <v>7</v>
      </c>
      <c r="I8" s="16">
        <f t="shared" si="2"/>
        <v>96.57</v>
      </c>
      <c r="J8" s="16"/>
    </row>
    <row r="9" spans="1:10" x14ac:dyDescent="0.25">
      <c r="B9" s="24"/>
      <c r="C9" s="3">
        <v>2030</v>
      </c>
      <c r="D9" s="18">
        <f>D8+5</f>
        <v>14</v>
      </c>
      <c r="E9" s="16">
        <f t="shared" si="0"/>
        <v>86.28</v>
      </c>
      <c r="F9" s="16">
        <f>F8+5</f>
        <v>12</v>
      </c>
      <c r="G9" s="16">
        <f t="shared" si="1"/>
        <v>89.92</v>
      </c>
      <c r="H9" s="16">
        <f>H8+5</f>
        <v>12</v>
      </c>
      <c r="I9" s="16">
        <f t="shared" si="2"/>
        <v>89.92</v>
      </c>
      <c r="J9" s="16"/>
    </row>
    <row r="10" spans="1:10" x14ac:dyDescent="0.25">
      <c r="A10" t="s">
        <v>45</v>
      </c>
      <c r="B10" s="24">
        <v>35677</v>
      </c>
      <c r="C10" s="3">
        <v>2031</v>
      </c>
      <c r="D10" s="18">
        <v>10</v>
      </c>
      <c r="E10" s="16">
        <f t="shared" si="0"/>
        <v>93</v>
      </c>
      <c r="F10" s="16">
        <v>7</v>
      </c>
      <c r="G10" s="16">
        <f t="shared" si="1"/>
        <v>96.57</v>
      </c>
      <c r="H10" s="16">
        <v>7</v>
      </c>
      <c r="I10" s="16">
        <f t="shared" si="2"/>
        <v>96.57</v>
      </c>
      <c r="J10" s="16"/>
    </row>
    <row r="11" spans="1:10" x14ac:dyDescent="0.25">
      <c r="B11" s="24"/>
      <c r="C11" s="3">
        <v>2035</v>
      </c>
      <c r="D11" s="18">
        <f>D10+5</f>
        <v>15</v>
      </c>
      <c r="E11" s="16">
        <f t="shared" si="0"/>
        <v>84.25</v>
      </c>
      <c r="F11" s="16">
        <f>F10+5</f>
        <v>12</v>
      </c>
      <c r="G11" s="16">
        <f t="shared" si="1"/>
        <v>89.92</v>
      </c>
      <c r="H11" s="16">
        <f>H10+5</f>
        <v>12</v>
      </c>
      <c r="I11" s="16">
        <f t="shared" si="2"/>
        <v>89.92</v>
      </c>
      <c r="J11" s="16"/>
    </row>
    <row r="12" spans="1:10" x14ac:dyDescent="0.25">
      <c r="A12" t="s">
        <v>41</v>
      </c>
      <c r="B12" s="24">
        <v>115397</v>
      </c>
      <c r="C12" s="3">
        <v>2036</v>
      </c>
      <c r="D12" s="18">
        <v>9</v>
      </c>
      <c r="E12" s="16">
        <f t="shared" si="0"/>
        <v>94.33</v>
      </c>
      <c r="F12" s="16">
        <v>6</v>
      </c>
      <c r="G12" s="16">
        <f t="shared" si="1"/>
        <v>97.48</v>
      </c>
      <c r="H12" s="16">
        <v>6</v>
      </c>
      <c r="I12" s="16">
        <f t="shared" si="2"/>
        <v>97.48</v>
      </c>
      <c r="J12" s="16"/>
    </row>
    <row r="13" spans="1:10" x14ac:dyDescent="0.25">
      <c r="B13" s="24"/>
      <c r="C13" s="3">
        <v>2040</v>
      </c>
      <c r="D13" s="18">
        <f>D12+5</f>
        <v>14</v>
      </c>
      <c r="E13" s="16">
        <f t="shared" si="0"/>
        <v>86.28</v>
      </c>
      <c r="F13" s="16">
        <f>F12+5</f>
        <v>11</v>
      </c>
      <c r="G13" s="16">
        <f t="shared" si="1"/>
        <v>91.53</v>
      </c>
      <c r="H13" s="16">
        <f>H12+5</f>
        <v>11</v>
      </c>
      <c r="I13" s="16">
        <f t="shared" si="2"/>
        <v>91.53</v>
      </c>
      <c r="J13" s="16"/>
    </row>
    <row r="14" spans="1:10" x14ac:dyDescent="0.25">
      <c r="B14" s="24"/>
      <c r="C14" s="3">
        <v>2045</v>
      </c>
      <c r="D14" s="18">
        <f t="shared" ref="D14:D15" si="3">D13+5</f>
        <v>19</v>
      </c>
      <c r="E14" s="16">
        <f t="shared" si="0"/>
        <v>74.72999999999999</v>
      </c>
      <c r="F14" s="16">
        <f t="shared" ref="F14:H15" si="4">F13+5</f>
        <v>16</v>
      </c>
      <c r="G14" s="16">
        <f t="shared" si="1"/>
        <v>82.08</v>
      </c>
      <c r="H14" s="16">
        <f t="shared" si="4"/>
        <v>16</v>
      </c>
      <c r="I14" s="16">
        <f t="shared" si="2"/>
        <v>82.08</v>
      </c>
      <c r="J14" s="16"/>
    </row>
    <row r="15" spans="1:10" x14ac:dyDescent="0.25">
      <c r="B15" s="24"/>
      <c r="C15" s="3">
        <v>2050</v>
      </c>
      <c r="D15" s="18">
        <f t="shared" si="3"/>
        <v>24</v>
      </c>
      <c r="E15" s="16">
        <f t="shared" si="0"/>
        <v>59.679999999999993</v>
      </c>
      <c r="F15" s="16">
        <f t="shared" si="4"/>
        <v>21</v>
      </c>
      <c r="G15" s="16">
        <f t="shared" si="1"/>
        <v>69.13</v>
      </c>
      <c r="H15" s="16">
        <f t="shared" si="4"/>
        <v>21</v>
      </c>
      <c r="I15" s="16">
        <f t="shared" si="2"/>
        <v>69.13</v>
      </c>
      <c r="J15" s="16"/>
    </row>
    <row r="16" spans="1:10" x14ac:dyDescent="0.25">
      <c r="A16" t="s">
        <v>53</v>
      </c>
      <c r="B16" s="24">
        <f>SUM(B5:B15)/30</f>
        <v>14828.633333333333</v>
      </c>
      <c r="C16" s="1"/>
      <c r="D16" s="19"/>
      <c r="E16" s="1"/>
      <c r="F16" s="1"/>
      <c r="H16" s="1"/>
    </row>
    <row r="17" spans="1:10" x14ac:dyDescent="0.25">
      <c r="A17" s="14" t="s">
        <v>13</v>
      </c>
      <c r="B17" s="23"/>
      <c r="C17" s="3">
        <v>2018</v>
      </c>
      <c r="D17" s="17">
        <f>SQRT((100-E17)/0.07)</f>
        <v>13.78404875209022</v>
      </c>
      <c r="E17" s="10">
        <f>Summary!G7</f>
        <v>86.7</v>
      </c>
      <c r="F17" s="15">
        <f>SQRT((100-G17)/0.07)</f>
        <v>20.035682454774815</v>
      </c>
      <c r="G17" s="15">
        <f>Summary!H7</f>
        <v>71.900000000000006</v>
      </c>
      <c r="H17" s="15">
        <f>SQRT((100-I17)/0.07)</f>
        <v>19.892568605242655</v>
      </c>
      <c r="I17" s="15">
        <f>Summary!I7</f>
        <v>72.3</v>
      </c>
      <c r="J17" s="22"/>
    </row>
    <row r="18" spans="1:10" x14ac:dyDescent="0.25">
      <c r="A18" t="s">
        <v>50</v>
      </c>
      <c r="B18" s="24">
        <v>598992</v>
      </c>
      <c r="C18" s="3">
        <v>2020</v>
      </c>
      <c r="D18" s="20">
        <v>0</v>
      </c>
      <c r="E18" s="16">
        <f>100-0.07*D18^2</f>
        <v>100</v>
      </c>
      <c r="F18" s="16">
        <v>0</v>
      </c>
      <c r="G18" s="16">
        <f>100-0.07*F18^2</f>
        <v>100</v>
      </c>
      <c r="H18" s="16">
        <v>0</v>
      </c>
      <c r="I18" s="16">
        <f>100-0.07*H18^2</f>
        <v>100</v>
      </c>
      <c r="J18" s="16"/>
    </row>
    <row r="19" spans="1:10" x14ac:dyDescent="0.25">
      <c r="B19" s="24"/>
      <c r="C19" s="3">
        <v>2025</v>
      </c>
      <c r="D19" s="20">
        <f>D18+5</f>
        <v>5</v>
      </c>
      <c r="E19" s="16">
        <f t="shared" ref="E19:E27" si="5">100-0.07*D19^2</f>
        <v>98.25</v>
      </c>
      <c r="F19" s="16">
        <f>F18+5</f>
        <v>5</v>
      </c>
      <c r="G19" s="16">
        <f t="shared" ref="G19:G27" si="6">100-0.07*F19^2</f>
        <v>98.25</v>
      </c>
      <c r="H19" s="16">
        <f>H18+5</f>
        <v>5</v>
      </c>
      <c r="I19" s="16">
        <f t="shared" ref="I19:I27" si="7">100-0.07*H19^2</f>
        <v>98.25</v>
      </c>
      <c r="J19" s="16"/>
    </row>
    <row r="20" spans="1:10" x14ac:dyDescent="0.25">
      <c r="B20" s="24"/>
      <c r="C20" s="3">
        <v>2030</v>
      </c>
      <c r="D20" s="20">
        <f t="shared" ref="D20:D27" si="8">D19+5</f>
        <v>10</v>
      </c>
      <c r="E20" s="16">
        <f t="shared" si="5"/>
        <v>93</v>
      </c>
      <c r="F20" s="16">
        <f t="shared" ref="F20:H27" si="9">F19+5</f>
        <v>10</v>
      </c>
      <c r="G20" s="16">
        <f t="shared" si="6"/>
        <v>93</v>
      </c>
      <c r="H20" s="16">
        <f t="shared" si="9"/>
        <v>10</v>
      </c>
      <c r="I20" s="16">
        <f t="shared" si="7"/>
        <v>93</v>
      </c>
      <c r="J20" s="16"/>
    </row>
    <row r="21" spans="1:10" x14ac:dyDescent="0.25">
      <c r="A21" t="s">
        <v>45</v>
      </c>
      <c r="B21" s="24">
        <v>35667</v>
      </c>
      <c r="C21" s="3">
        <v>2031</v>
      </c>
      <c r="D21" s="20">
        <v>6</v>
      </c>
      <c r="E21" s="16">
        <f t="shared" si="5"/>
        <v>97.48</v>
      </c>
      <c r="F21" s="16">
        <v>6</v>
      </c>
      <c r="G21" s="16">
        <f t="shared" si="6"/>
        <v>97.48</v>
      </c>
      <c r="H21" s="16">
        <v>6</v>
      </c>
      <c r="I21" s="16">
        <f t="shared" si="7"/>
        <v>97.48</v>
      </c>
      <c r="J21" s="16"/>
    </row>
    <row r="22" spans="1:10" x14ac:dyDescent="0.25">
      <c r="B22" s="24"/>
      <c r="C22" s="3">
        <v>2035</v>
      </c>
      <c r="D22" s="20">
        <f>D21+5</f>
        <v>11</v>
      </c>
      <c r="E22" s="16">
        <f t="shared" si="5"/>
        <v>91.53</v>
      </c>
      <c r="F22" s="16">
        <f>F21+5</f>
        <v>11</v>
      </c>
      <c r="G22" s="16">
        <f t="shared" si="6"/>
        <v>91.53</v>
      </c>
      <c r="H22" s="16">
        <f>H21+5</f>
        <v>11</v>
      </c>
      <c r="I22" s="16">
        <f t="shared" si="7"/>
        <v>91.53</v>
      </c>
      <c r="J22" s="16"/>
    </row>
    <row r="23" spans="1:10" x14ac:dyDescent="0.25">
      <c r="A23" t="s">
        <v>45</v>
      </c>
      <c r="B23" s="24">
        <v>35667</v>
      </c>
      <c r="C23" s="3">
        <v>2036</v>
      </c>
      <c r="D23" s="20">
        <v>7</v>
      </c>
      <c r="E23" s="16">
        <f t="shared" si="5"/>
        <v>96.57</v>
      </c>
      <c r="F23" s="16">
        <v>7</v>
      </c>
      <c r="G23" s="16">
        <f t="shared" si="6"/>
        <v>96.57</v>
      </c>
      <c r="H23" s="16">
        <v>7</v>
      </c>
      <c r="I23" s="16">
        <f t="shared" si="7"/>
        <v>96.57</v>
      </c>
      <c r="J23" s="16"/>
    </row>
    <row r="24" spans="1:10" x14ac:dyDescent="0.25">
      <c r="B24" s="24"/>
      <c r="C24" s="3">
        <v>2040</v>
      </c>
      <c r="D24" s="20">
        <f>D23+5</f>
        <v>12</v>
      </c>
      <c r="E24" s="16">
        <f t="shared" si="5"/>
        <v>89.92</v>
      </c>
      <c r="F24" s="16">
        <f>F23+5</f>
        <v>12</v>
      </c>
      <c r="G24" s="16">
        <f t="shared" si="6"/>
        <v>89.92</v>
      </c>
      <c r="H24" s="16">
        <f>H23+5</f>
        <v>12</v>
      </c>
      <c r="I24" s="16">
        <f t="shared" si="7"/>
        <v>89.92</v>
      </c>
      <c r="J24" s="16"/>
    </row>
    <row r="25" spans="1:10" x14ac:dyDescent="0.25">
      <c r="A25" t="s">
        <v>45</v>
      </c>
      <c r="B25" s="24">
        <v>35667</v>
      </c>
      <c r="C25" s="3">
        <v>2041</v>
      </c>
      <c r="D25" s="20">
        <v>8</v>
      </c>
      <c r="E25" s="16">
        <f t="shared" si="5"/>
        <v>95.52</v>
      </c>
      <c r="F25" s="16">
        <v>8</v>
      </c>
      <c r="G25" s="16">
        <f t="shared" si="6"/>
        <v>95.52</v>
      </c>
      <c r="H25" s="16">
        <v>8</v>
      </c>
      <c r="I25" s="16">
        <f t="shared" si="7"/>
        <v>95.52</v>
      </c>
      <c r="J25" s="16"/>
    </row>
    <row r="26" spans="1:10" x14ac:dyDescent="0.25">
      <c r="B26" s="24"/>
      <c r="C26" s="3">
        <v>2045</v>
      </c>
      <c r="D26" s="20">
        <f>D25+5</f>
        <v>13</v>
      </c>
      <c r="E26" s="16">
        <f t="shared" si="5"/>
        <v>88.17</v>
      </c>
      <c r="F26" s="16">
        <f>F25+5</f>
        <v>13</v>
      </c>
      <c r="G26" s="16">
        <f t="shared" si="6"/>
        <v>88.17</v>
      </c>
      <c r="H26" s="16">
        <f>H25+5</f>
        <v>13</v>
      </c>
      <c r="I26" s="16">
        <f t="shared" si="7"/>
        <v>88.17</v>
      </c>
      <c r="J26" s="16"/>
    </row>
    <row r="27" spans="1:10" x14ac:dyDescent="0.25">
      <c r="B27" s="24"/>
      <c r="C27" s="3">
        <v>2050</v>
      </c>
      <c r="D27" s="20">
        <f t="shared" si="8"/>
        <v>18</v>
      </c>
      <c r="E27" s="16">
        <f t="shared" si="5"/>
        <v>77.319999999999993</v>
      </c>
      <c r="F27" s="16">
        <f t="shared" si="9"/>
        <v>18</v>
      </c>
      <c r="G27" s="16">
        <f t="shared" si="6"/>
        <v>77.319999999999993</v>
      </c>
      <c r="H27" s="16">
        <f t="shared" si="9"/>
        <v>18</v>
      </c>
      <c r="I27" s="16">
        <f t="shared" si="7"/>
        <v>77.319999999999993</v>
      </c>
      <c r="J27" s="16"/>
    </row>
    <row r="28" spans="1:10" x14ac:dyDescent="0.25">
      <c r="A28" t="s">
        <v>53</v>
      </c>
      <c r="B28" s="24">
        <f>SUM(B18:B27)/30</f>
        <v>23533.1</v>
      </c>
      <c r="C28" s="25"/>
      <c r="D28" s="20"/>
      <c r="E28" s="16"/>
      <c r="F28" s="16"/>
      <c r="G28" s="16"/>
      <c r="H28" s="16"/>
      <c r="I28" s="16"/>
      <c r="J28" s="16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D6" sqref="D6"/>
    </sheetView>
  </sheetViews>
  <sheetFormatPr defaultRowHeight="15" x14ac:dyDescent="0.25"/>
  <cols>
    <col min="1" max="1" width="28.140625" customWidth="1"/>
    <col min="2" max="2" width="13.42578125" customWidth="1"/>
    <col min="3" max="3" width="21.7109375" customWidth="1"/>
    <col min="4" max="4" width="14.5703125" customWidth="1"/>
    <col min="5" max="6" width="15.28515625" customWidth="1"/>
    <col min="7" max="10" width="15.140625" customWidth="1"/>
  </cols>
  <sheetData>
    <row r="1" spans="1:10" x14ac:dyDescent="0.25">
      <c r="C1" s="1"/>
      <c r="D1" s="1"/>
      <c r="E1" s="1"/>
      <c r="F1" s="1"/>
    </row>
    <row r="2" spans="1:10" x14ac:dyDescent="0.25">
      <c r="C2" s="1"/>
      <c r="D2" s="1"/>
      <c r="E2" s="13" t="s">
        <v>37</v>
      </c>
      <c r="F2" s="13"/>
      <c r="G2" s="14" t="s">
        <v>38</v>
      </c>
      <c r="H2" s="13"/>
      <c r="I2" s="14" t="s">
        <v>39</v>
      </c>
      <c r="J2" s="14"/>
    </row>
    <row r="3" spans="1:10" x14ac:dyDescent="0.25">
      <c r="B3" t="s">
        <v>54</v>
      </c>
      <c r="C3" s="13" t="s">
        <v>15</v>
      </c>
      <c r="D3" s="13" t="s">
        <v>14</v>
      </c>
      <c r="E3" s="13" t="s">
        <v>16</v>
      </c>
      <c r="F3" s="13" t="s">
        <v>14</v>
      </c>
      <c r="G3" s="13" t="s">
        <v>16</v>
      </c>
      <c r="H3" s="13" t="s">
        <v>14</v>
      </c>
      <c r="I3" s="13" t="s">
        <v>16</v>
      </c>
      <c r="J3" s="13"/>
    </row>
    <row r="4" spans="1:10" x14ac:dyDescent="0.25">
      <c r="A4" s="14" t="s">
        <v>12</v>
      </c>
      <c r="B4" s="23"/>
      <c r="C4" s="3">
        <v>2018</v>
      </c>
      <c r="D4" s="17">
        <f>SQRT((100-E4)/0.07)</f>
        <v>15.165750888103098</v>
      </c>
      <c r="E4" s="10">
        <f>Summary!J7</f>
        <v>83.9</v>
      </c>
      <c r="F4" s="15">
        <f>SQRT((100-G4)/0.07)</f>
        <v>16.818357317441642</v>
      </c>
      <c r="G4" s="15">
        <f>Summary!K7</f>
        <v>80.2</v>
      </c>
      <c r="H4" s="15">
        <f>SQRT((100-I4)/0.07)</f>
        <v>14.638501094227998</v>
      </c>
      <c r="I4" s="15">
        <f>Summary!L7</f>
        <v>85</v>
      </c>
      <c r="J4" s="22"/>
    </row>
    <row r="5" spans="1:10" x14ac:dyDescent="0.25">
      <c r="A5" s="14" t="s">
        <v>46</v>
      </c>
      <c r="B5" s="23">
        <v>178388</v>
      </c>
      <c r="C5" s="3">
        <v>2019</v>
      </c>
      <c r="D5" s="18">
        <v>9</v>
      </c>
      <c r="E5" s="16">
        <f>MAX(0, 100-0.07*D5^2)</f>
        <v>94.33</v>
      </c>
      <c r="F5" s="22">
        <v>3</v>
      </c>
      <c r="G5" s="16">
        <f>MAX(0, 100-0.07*F5^2)</f>
        <v>99.37</v>
      </c>
      <c r="H5" s="22">
        <v>9</v>
      </c>
      <c r="I5" s="16">
        <f>MAX(0, 100-0.07*H5^2)</f>
        <v>94.33</v>
      </c>
      <c r="J5" s="22"/>
    </row>
    <row r="6" spans="1:10" x14ac:dyDescent="0.25">
      <c r="B6" s="24"/>
      <c r="C6" s="3">
        <v>2020</v>
      </c>
      <c r="D6" s="18">
        <f>D5+2</f>
        <v>11</v>
      </c>
      <c r="E6" s="16">
        <f>MAX(0, 100-0.07*D6^2)</f>
        <v>91.53</v>
      </c>
      <c r="F6" s="16">
        <f>F5+2</f>
        <v>5</v>
      </c>
      <c r="G6" s="16">
        <f>MAX(0, 100-0.07*F6^2)</f>
        <v>98.25</v>
      </c>
      <c r="H6" s="16">
        <f>H5+2</f>
        <v>11</v>
      </c>
      <c r="I6" s="16">
        <f>MAX(0, 100-0.07*H6^2)</f>
        <v>91.53</v>
      </c>
      <c r="J6" s="16"/>
    </row>
    <row r="7" spans="1:10" x14ac:dyDescent="0.25">
      <c r="A7" t="s">
        <v>47</v>
      </c>
      <c r="B7" s="24">
        <v>47556</v>
      </c>
      <c r="C7" s="3">
        <v>2021</v>
      </c>
      <c r="D7" s="18">
        <v>7</v>
      </c>
      <c r="E7" s="16">
        <f t="shared" ref="E7:E18" si="0">MAX(0, 100-0.07*D7^2)</f>
        <v>96.57</v>
      </c>
      <c r="F7" s="16">
        <v>6</v>
      </c>
      <c r="G7" s="16">
        <f t="shared" ref="G7:G18" si="1">MAX(0, 100-0.07*F7^2)</f>
        <v>97.48</v>
      </c>
      <c r="H7" s="16">
        <v>7</v>
      </c>
      <c r="I7" s="16">
        <f t="shared" ref="I7:I18" si="2">MAX(0, 100-0.07*H7^2)</f>
        <v>96.57</v>
      </c>
      <c r="J7" s="16"/>
    </row>
    <row r="8" spans="1:10" x14ac:dyDescent="0.25">
      <c r="B8" s="24"/>
      <c r="C8" s="3">
        <v>2025</v>
      </c>
      <c r="D8" s="18">
        <f>D7+5</f>
        <v>12</v>
      </c>
      <c r="E8" s="16">
        <f t="shared" si="0"/>
        <v>89.92</v>
      </c>
      <c r="F8" s="16">
        <f>F6+5</f>
        <v>10</v>
      </c>
      <c r="G8" s="16">
        <f t="shared" si="1"/>
        <v>93</v>
      </c>
      <c r="H8" s="16">
        <f>H7+5</f>
        <v>12</v>
      </c>
      <c r="I8" s="16">
        <f t="shared" si="2"/>
        <v>89.92</v>
      </c>
      <c r="J8" s="16"/>
    </row>
    <row r="9" spans="1:10" x14ac:dyDescent="0.25">
      <c r="A9" t="s">
        <v>45</v>
      </c>
      <c r="B9" s="24">
        <v>35667</v>
      </c>
      <c r="C9" s="3">
        <v>2026</v>
      </c>
      <c r="D9" s="18">
        <v>8</v>
      </c>
      <c r="E9" s="16">
        <f t="shared" si="0"/>
        <v>95.52</v>
      </c>
      <c r="F9" s="16">
        <v>6</v>
      </c>
      <c r="G9" s="16">
        <f t="shared" si="1"/>
        <v>97.48</v>
      </c>
      <c r="H9" s="16">
        <v>8</v>
      </c>
      <c r="I9" s="16">
        <f t="shared" si="2"/>
        <v>95.52</v>
      </c>
      <c r="J9" s="16"/>
    </row>
    <row r="10" spans="1:10" x14ac:dyDescent="0.25">
      <c r="B10" s="24"/>
      <c r="C10" s="3">
        <v>2030</v>
      </c>
      <c r="D10" s="18">
        <f>D9+5</f>
        <v>13</v>
      </c>
      <c r="E10" s="16">
        <f t="shared" si="0"/>
        <v>88.17</v>
      </c>
      <c r="F10" s="16">
        <f>F9+5</f>
        <v>11</v>
      </c>
      <c r="G10" s="16">
        <f t="shared" si="1"/>
        <v>91.53</v>
      </c>
      <c r="H10" s="16">
        <f>H9+5</f>
        <v>13</v>
      </c>
      <c r="I10" s="16">
        <f t="shared" si="2"/>
        <v>88.17</v>
      </c>
      <c r="J10" s="16"/>
    </row>
    <row r="11" spans="1:10" x14ac:dyDescent="0.25">
      <c r="A11" t="s">
        <v>45</v>
      </c>
      <c r="B11" s="24">
        <v>35667</v>
      </c>
      <c r="C11" s="3">
        <v>2031</v>
      </c>
      <c r="D11" s="18">
        <v>9</v>
      </c>
      <c r="E11" s="16">
        <f t="shared" si="0"/>
        <v>94.33</v>
      </c>
      <c r="F11" s="16">
        <v>7</v>
      </c>
      <c r="G11" s="16">
        <f t="shared" si="1"/>
        <v>96.57</v>
      </c>
      <c r="H11" s="16">
        <v>9</v>
      </c>
      <c r="I11" s="16">
        <f t="shared" si="2"/>
        <v>94.33</v>
      </c>
      <c r="J11" s="16"/>
    </row>
    <row r="12" spans="1:10" x14ac:dyDescent="0.25">
      <c r="B12" s="24"/>
      <c r="C12" s="3">
        <v>2035</v>
      </c>
      <c r="D12" s="18">
        <f>D11+5</f>
        <v>14</v>
      </c>
      <c r="E12" s="16">
        <f t="shared" si="0"/>
        <v>86.28</v>
      </c>
      <c r="F12" s="16">
        <f>F11+5</f>
        <v>12</v>
      </c>
      <c r="G12" s="16">
        <f t="shared" si="1"/>
        <v>89.92</v>
      </c>
      <c r="H12" s="16">
        <f>H11+5</f>
        <v>14</v>
      </c>
      <c r="I12" s="16">
        <f t="shared" si="2"/>
        <v>86.28</v>
      </c>
      <c r="J12" s="16"/>
    </row>
    <row r="13" spans="1:10" x14ac:dyDescent="0.25">
      <c r="A13" t="s">
        <v>48</v>
      </c>
      <c r="B13" s="24">
        <v>88820</v>
      </c>
      <c r="C13" s="3">
        <v>2036</v>
      </c>
      <c r="D13" s="18">
        <v>8</v>
      </c>
      <c r="E13" s="16">
        <f t="shared" si="0"/>
        <v>95.52</v>
      </c>
      <c r="F13" s="16">
        <v>8</v>
      </c>
      <c r="G13" s="16">
        <f t="shared" si="1"/>
        <v>95.52</v>
      </c>
      <c r="H13" s="16">
        <v>8</v>
      </c>
      <c r="I13" s="16">
        <f t="shared" si="2"/>
        <v>95.52</v>
      </c>
      <c r="J13" s="16"/>
    </row>
    <row r="14" spans="1:10" x14ac:dyDescent="0.25">
      <c r="B14" s="24"/>
      <c r="C14" s="3">
        <v>2040</v>
      </c>
      <c r="D14" s="18">
        <f>D13+5</f>
        <v>13</v>
      </c>
      <c r="E14" s="16">
        <f t="shared" si="0"/>
        <v>88.17</v>
      </c>
      <c r="F14" s="16">
        <f>F13+5</f>
        <v>13</v>
      </c>
      <c r="G14" s="16">
        <f t="shared" si="1"/>
        <v>88.17</v>
      </c>
      <c r="H14" s="16">
        <f>H13+5</f>
        <v>13</v>
      </c>
      <c r="I14" s="16">
        <f t="shared" si="2"/>
        <v>88.17</v>
      </c>
      <c r="J14" s="16"/>
    </row>
    <row r="15" spans="1:10" x14ac:dyDescent="0.25">
      <c r="A15" t="s">
        <v>45</v>
      </c>
      <c r="B15" s="24">
        <v>35667</v>
      </c>
      <c r="C15" s="3">
        <v>2041</v>
      </c>
      <c r="D15" s="18">
        <v>9</v>
      </c>
      <c r="E15" s="16">
        <f t="shared" si="0"/>
        <v>94.33</v>
      </c>
      <c r="F15" s="16">
        <v>9</v>
      </c>
      <c r="G15" s="16">
        <f t="shared" si="1"/>
        <v>94.33</v>
      </c>
      <c r="H15" s="16">
        <v>9</v>
      </c>
      <c r="I15" s="16">
        <f t="shared" si="2"/>
        <v>94.33</v>
      </c>
      <c r="J15" s="16"/>
    </row>
    <row r="16" spans="1:10" x14ac:dyDescent="0.25">
      <c r="B16" s="24"/>
      <c r="C16" s="3">
        <v>2045</v>
      </c>
      <c r="D16" s="18">
        <f>D15+5</f>
        <v>14</v>
      </c>
      <c r="E16" s="16">
        <f t="shared" si="0"/>
        <v>86.28</v>
      </c>
      <c r="F16" s="16">
        <f>F15+5</f>
        <v>14</v>
      </c>
      <c r="G16" s="16">
        <f t="shared" si="1"/>
        <v>86.28</v>
      </c>
      <c r="H16" s="16">
        <f>H15+5</f>
        <v>14</v>
      </c>
      <c r="I16" s="16">
        <f t="shared" si="2"/>
        <v>86.28</v>
      </c>
      <c r="J16" s="16"/>
    </row>
    <row r="17" spans="1:10" x14ac:dyDescent="0.25">
      <c r="A17" t="s">
        <v>41</v>
      </c>
      <c r="B17" s="24">
        <v>115397</v>
      </c>
      <c r="C17" s="3">
        <v>2046</v>
      </c>
      <c r="D17" s="18">
        <v>8</v>
      </c>
      <c r="E17" s="16">
        <f t="shared" si="0"/>
        <v>95.52</v>
      </c>
      <c r="F17" s="16">
        <v>8</v>
      </c>
      <c r="G17" s="16">
        <f t="shared" si="1"/>
        <v>95.52</v>
      </c>
      <c r="H17" s="16">
        <v>8</v>
      </c>
      <c r="I17" s="16">
        <f t="shared" si="2"/>
        <v>95.52</v>
      </c>
      <c r="J17" s="16"/>
    </row>
    <row r="18" spans="1:10" x14ac:dyDescent="0.25">
      <c r="B18" s="24"/>
      <c r="C18" s="3">
        <v>2050</v>
      </c>
      <c r="D18" s="18">
        <f>D17+5</f>
        <v>13</v>
      </c>
      <c r="E18" s="16">
        <f t="shared" si="0"/>
        <v>88.17</v>
      </c>
      <c r="F18" s="16">
        <f>F17+5</f>
        <v>13</v>
      </c>
      <c r="G18" s="16">
        <f t="shared" si="1"/>
        <v>88.17</v>
      </c>
      <c r="H18" s="16">
        <f>H17+5</f>
        <v>13</v>
      </c>
      <c r="I18" s="16">
        <f t="shared" si="2"/>
        <v>88.17</v>
      </c>
      <c r="J18" s="16"/>
    </row>
    <row r="19" spans="1:10" x14ac:dyDescent="0.25">
      <c r="A19" t="s">
        <v>53</v>
      </c>
      <c r="B19" s="24">
        <f>SUM(B4:B18)/30</f>
        <v>17905.400000000001</v>
      </c>
      <c r="C19" s="1"/>
      <c r="D19" s="19"/>
      <c r="E19" s="1"/>
      <c r="F19" s="1"/>
      <c r="H19" s="1"/>
    </row>
    <row r="20" spans="1:10" x14ac:dyDescent="0.25">
      <c r="A20" s="14" t="s">
        <v>13</v>
      </c>
      <c r="B20" s="23"/>
      <c r="C20" s="3">
        <v>2018</v>
      </c>
      <c r="D20" s="17">
        <f>SQRT((100-E20)/0.07)</f>
        <v>15.165750888103098</v>
      </c>
      <c r="E20" s="10">
        <f>Summary!J7</f>
        <v>83.9</v>
      </c>
      <c r="F20" s="15">
        <f>SQRT((100-G20)/0.07)</f>
        <v>16.818357317441642</v>
      </c>
      <c r="G20" s="15">
        <f>Summary!K7</f>
        <v>80.2</v>
      </c>
      <c r="H20" s="15">
        <f>SQRT((100-I20)/0.07)</f>
        <v>14.638501094227998</v>
      </c>
      <c r="I20" s="15">
        <f>Summary!L7</f>
        <v>85</v>
      </c>
      <c r="J20" s="22"/>
    </row>
    <row r="21" spans="1:10" x14ac:dyDescent="0.25">
      <c r="A21" t="s">
        <v>51</v>
      </c>
      <c r="B21" s="24">
        <v>598992</v>
      </c>
      <c r="C21" s="3">
        <v>2020</v>
      </c>
      <c r="D21" s="20">
        <v>0</v>
      </c>
      <c r="E21" s="16">
        <f>100-0.07*D21^2</f>
        <v>100</v>
      </c>
      <c r="F21" s="16">
        <v>0</v>
      </c>
      <c r="G21" s="16">
        <f>100-0.07*F21^2</f>
        <v>100</v>
      </c>
      <c r="H21" s="16">
        <v>0</v>
      </c>
      <c r="I21" s="16">
        <f>100-0.07*H21^2</f>
        <v>100</v>
      </c>
      <c r="J21" s="16"/>
    </row>
    <row r="22" spans="1:10" x14ac:dyDescent="0.25">
      <c r="B22" s="24"/>
      <c r="C22" s="3">
        <v>2025</v>
      </c>
      <c r="D22" s="20">
        <f>D21+5</f>
        <v>5</v>
      </c>
      <c r="E22" s="16">
        <f t="shared" ref="E22:E31" si="3">100-0.07*D22^2</f>
        <v>98.25</v>
      </c>
      <c r="F22" s="16">
        <f>F21+5</f>
        <v>5</v>
      </c>
      <c r="G22" s="16">
        <f t="shared" ref="G22:G31" si="4">100-0.07*F22^2</f>
        <v>98.25</v>
      </c>
      <c r="H22" s="16">
        <f>H21+5</f>
        <v>5</v>
      </c>
      <c r="I22" s="16">
        <f t="shared" ref="I22:I31" si="5">100-0.07*H22^2</f>
        <v>98.25</v>
      </c>
      <c r="J22" s="16"/>
    </row>
    <row r="23" spans="1:10" x14ac:dyDescent="0.25">
      <c r="B23" s="24"/>
      <c r="C23" s="3">
        <v>2030</v>
      </c>
      <c r="D23" s="20">
        <f t="shared" ref="D23" si="6">D22+5</f>
        <v>10</v>
      </c>
      <c r="E23" s="16">
        <f t="shared" si="3"/>
        <v>93</v>
      </c>
      <c r="F23" s="16">
        <f t="shared" ref="F23:H23" si="7">F22+5</f>
        <v>10</v>
      </c>
      <c r="G23" s="16">
        <f t="shared" si="4"/>
        <v>93</v>
      </c>
      <c r="H23" s="16">
        <f t="shared" si="7"/>
        <v>10</v>
      </c>
      <c r="I23" s="16">
        <f t="shared" si="5"/>
        <v>93</v>
      </c>
      <c r="J23" s="16"/>
    </row>
    <row r="24" spans="1:10" x14ac:dyDescent="0.25">
      <c r="A24" t="s">
        <v>45</v>
      </c>
      <c r="B24" s="24">
        <v>35667</v>
      </c>
      <c r="C24" s="3">
        <v>2031</v>
      </c>
      <c r="D24" s="20">
        <v>6</v>
      </c>
      <c r="E24" s="16">
        <f t="shared" si="3"/>
        <v>97.48</v>
      </c>
      <c r="F24" s="16">
        <v>6</v>
      </c>
      <c r="G24" s="16">
        <f t="shared" si="4"/>
        <v>97.48</v>
      </c>
      <c r="H24" s="16">
        <v>6</v>
      </c>
      <c r="I24" s="16">
        <f t="shared" si="5"/>
        <v>97.48</v>
      </c>
      <c r="J24" s="16"/>
    </row>
    <row r="25" spans="1:10" x14ac:dyDescent="0.25">
      <c r="B25" s="24"/>
      <c r="C25" s="3">
        <v>2035</v>
      </c>
      <c r="D25" s="20">
        <f>D24+5</f>
        <v>11</v>
      </c>
      <c r="E25" s="16">
        <f t="shared" si="3"/>
        <v>91.53</v>
      </c>
      <c r="F25" s="16">
        <f>F24+5</f>
        <v>11</v>
      </c>
      <c r="G25" s="16">
        <f t="shared" si="4"/>
        <v>91.53</v>
      </c>
      <c r="H25" s="16">
        <f>H24+5</f>
        <v>11</v>
      </c>
      <c r="I25" s="16">
        <f t="shared" si="5"/>
        <v>91.53</v>
      </c>
      <c r="J25" s="16"/>
    </row>
    <row r="26" spans="1:10" x14ac:dyDescent="0.25">
      <c r="A26" t="s">
        <v>45</v>
      </c>
      <c r="B26" s="24">
        <v>35667</v>
      </c>
      <c r="C26" s="3">
        <v>2036</v>
      </c>
      <c r="D26" s="20">
        <v>7</v>
      </c>
      <c r="E26" s="16">
        <f t="shared" si="3"/>
        <v>96.57</v>
      </c>
      <c r="F26" s="16">
        <v>7</v>
      </c>
      <c r="G26" s="16">
        <f t="shared" si="4"/>
        <v>96.57</v>
      </c>
      <c r="H26" s="16">
        <v>7</v>
      </c>
      <c r="I26" s="16">
        <f t="shared" si="5"/>
        <v>96.57</v>
      </c>
      <c r="J26" s="16"/>
    </row>
    <row r="27" spans="1:10" x14ac:dyDescent="0.25">
      <c r="B27" s="24"/>
      <c r="C27" s="3">
        <v>2040</v>
      </c>
      <c r="D27" s="20">
        <f>D26+5</f>
        <v>12</v>
      </c>
      <c r="E27" s="16">
        <f t="shared" si="3"/>
        <v>89.92</v>
      </c>
      <c r="F27" s="16">
        <f>F26+5</f>
        <v>12</v>
      </c>
      <c r="G27" s="16">
        <f t="shared" si="4"/>
        <v>89.92</v>
      </c>
      <c r="H27" s="16">
        <f>H26+5</f>
        <v>12</v>
      </c>
      <c r="I27" s="16">
        <f t="shared" si="5"/>
        <v>89.92</v>
      </c>
      <c r="J27" s="16"/>
    </row>
    <row r="28" spans="1:10" x14ac:dyDescent="0.25">
      <c r="A28" t="s">
        <v>45</v>
      </c>
      <c r="B28" s="24">
        <v>35667</v>
      </c>
      <c r="C28" s="3">
        <v>2041</v>
      </c>
      <c r="D28" s="20">
        <v>8</v>
      </c>
      <c r="E28" s="16">
        <f t="shared" si="3"/>
        <v>95.52</v>
      </c>
      <c r="F28" s="16">
        <v>8</v>
      </c>
      <c r="G28" s="16">
        <f t="shared" si="4"/>
        <v>95.52</v>
      </c>
      <c r="H28" s="16">
        <v>8</v>
      </c>
      <c r="I28" s="16">
        <f t="shared" si="5"/>
        <v>95.52</v>
      </c>
      <c r="J28" s="16"/>
    </row>
    <row r="29" spans="1:10" x14ac:dyDescent="0.25">
      <c r="B29" s="24"/>
      <c r="C29" s="3">
        <v>2045</v>
      </c>
      <c r="D29" s="20">
        <f>D28+5</f>
        <v>13</v>
      </c>
      <c r="E29" s="16">
        <f t="shared" si="3"/>
        <v>88.17</v>
      </c>
      <c r="F29" s="16">
        <f>F28+5</f>
        <v>13</v>
      </c>
      <c r="G29" s="16">
        <f t="shared" si="4"/>
        <v>88.17</v>
      </c>
      <c r="H29" s="16">
        <f>H28+5</f>
        <v>13</v>
      </c>
      <c r="I29" s="16">
        <f t="shared" si="5"/>
        <v>88.17</v>
      </c>
      <c r="J29" s="16"/>
    </row>
    <row r="30" spans="1:10" x14ac:dyDescent="0.25">
      <c r="A30" t="s">
        <v>45</v>
      </c>
      <c r="B30" s="24">
        <v>35667</v>
      </c>
      <c r="C30" s="3">
        <v>2045</v>
      </c>
      <c r="D30" s="20">
        <v>8</v>
      </c>
      <c r="E30" s="16">
        <f t="shared" si="3"/>
        <v>95.52</v>
      </c>
      <c r="F30" s="16">
        <v>8</v>
      </c>
      <c r="G30" s="16">
        <f t="shared" si="4"/>
        <v>95.52</v>
      </c>
      <c r="H30" s="16">
        <v>8</v>
      </c>
      <c r="I30" s="16">
        <f t="shared" si="5"/>
        <v>95.52</v>
      </c>
      <c r="J30" s="16"/>
    </row>
    <row r="31" spans="1:10" x14ac:dyDescent="0.25">
      <c r="B31" s="24"/>
      <c r="C31" s="3">
        <v>2050</v>
      </c>
      <c r="D31" s="20">
        <f>D30+5</f>
        <v>13</v>
      </c>
      <c r="E31" s="16">
        <f t="shared" si="3"/>
        <v>88.17</v>
      </c>
      <c r="F31" s="16">
        <f>F30+5</f>
        <v>13</v>
      </c>
      <c r="G31" s="16">
        <f t="shared" si="4"/>
        <v>88.17</v>
      </c>
      <c r="H31" s="16">
        <f>H30+5</f>
        <v>13</v>
      </c>
      <c r="I31" s="16">
        <f t="shared" si="5"/>
        <v>88.17</v>
      </c>
      <c r="J31" s="16"/>
    </row>
    <row r="32" spans="1:10" x14ac:dyDescent="0.25">
      <c r="A32" t="s">
        <v>53</v>
      </c>
      <c r="B32" s="24">
        <f>SUM(B20:B31)/30</f>
        <v>24722</v>
      </c>
      <c r="C32" s="25"/>
      <c r="D32" s="20"/>
      <c r="E32" s="16"/>
      <c r="F32" s="16"/>
      <c r="G32" s="16"/>
      <c r="H32" s="16"/>
      <c r="I32" s="16"/>
      <c r="J32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JP 21006(07) maint</vt:lpstr>
      <vt:lpstr>JP 21006(04) maint</vt:lpstr>
      <vt:lpstr>JP 21006(11) maint</vt:lpstr>
      <vt:lpstr>JP 21006(11) cont'd maint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OMES</cp:lastModifiedBy>
  <cp:lastPrinted>2018-10-17T13:51:13Z</cp:lastPrinted>
  <dcterms:created xsi:type="dcterms:W3CDTF">2018-10-10T12:25:11Z</dcterms:created>
  <dcterms:modified xsi:type="dcterms:W3CDTF">2018-12-06T19:39:39Z</dcterms:modified>
</cp:coreProperties>
</file>