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Egnyte\Shared\Large File Sharing\CHBP Application Seminole\Appendix - Savings Due to Bundling\"/>
    </mc:Choice>
  </mc:AlternateContent>
  <xr:revisionPtr revIDLastSave="0" documentId="13_ncr:1_{49D2A1F6-8CB4-4F16-9355-39CFA9DC3771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Summary" sheetId="7" r:id="rId1"/>
    <sheet name="440 January 14 Let" sheetId="6" r:id="rId2"/>
    <sheet name="170 July 15 Let" sheetId="2" r:id="rId3"/>
    <sheet name="223 Aug 13 Let" sheetId="3" r:id="rId4"/>
    <sheet name="312 Sept 12 Let" sheetId="5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G10" i="7" s="1"/>
  <c r="H10" i="7" s="1"/>
  <c r="G13" i="7" l="1"/>
  <c r="H13" i="7" s="1"/>
  <c r="G7" i="7"/>
  <c r="H7" i="7" s="1"/>
  <c r="M23" i="6"/>
  <c r="S22" i="6"/>
  <c r="R22" i="6"/>
  <c r="Q22" i="6"/>
  <c r="P22" i="6"/>
  <c r="O22" i="6"/>
  <c r="N22" i="6"/>
  <c r="M22" i="6"/>
  <c r="T21" i="6"/>
  <c r="M21" i="6"/>
  <c r="M20" i="6"/>
  <c r="M19" i="6"/>
  <c r="T15" i="6"/>
  <c r="M15" i="6"/>
  <c r="T14" i="6"/>
  <c r="N28" i="6" s="1"/>
  <c r="M14" i="6"/>
  <c r="T13" i="6"/>
  <c r="M13" i="6"/>
  <c r="T12" i="6"/>
  <c r="M12" i="6"/>
  <c r="T11" i="6"/>
  <c r="M11" i="6"/>
  <c r="T7" i="6"/>
  <c r="M7" i="6"/>
  <c r="T6" i="6"/>
  <c r="N27" i="6" s="1"/>
  <c r="N29" i="6" s="1"/>
  <c r="M6" i="6"/>
  <c r="T5" i="6"/>
  <c r="M5" i="6"/>
  <c r="T4" i="6"/>
  <c r="M4" i="6"/>
  <c r="T3" i="6"/>
  <c r="M3" i="6"/>
  <c r="M8" i="6" l="1"/>
  <c r="M24" i="6"/>
  <c r="T16" i="6"/>
  <c r="T22" i="6"/>
  <c r="T24" i="6" s="1"/>
  <c r="T8" i="6"/>
  <c r="M16" i="6"/>
  <c r="T25" i="6"/>
  <c r="O28" i="5"/>
  <c r="P28" i="5"/>
  <c r="Q28" i="5"/>
  <c r="R28" i="5"/>
  <c r="S28" i="5"/>
  <c r="T28" i="5"/>
  <c r="N28" i="5"/>
  <c r="U28" i="5" s="1"/>
  <c r="C28" i="5"/>
  <c r="C27" i="5"/>
  <c r="C28" i="3"/>
  <c r="C29" i="3"/>
  <c r="C27" i="3"/>
  <c r="N41" i="5"/>
  <c r="M28" i="5"/>
  <c r="T27" i="5"/>
  <c r="S27" i="5"/>
  <c r="R27" i="5"/>
  <c r="Q27" i="5"/>
  <c r="P27" i="5"/>
  <c r="O27" i="5"/>
  <c r="N27" i="5"/>
  <c r="M27" i="5"/>
  <c r="M32" i="5" s="1"/>
  <c r="U21" i="5"/>
  <c r="M21" i="5"/>
  <c r="U20" i="5"/>
  <c r="M20" i="5"/>
  <c r="C20" i="5"/>
  <c r="U19" i="5"/>
  <c r="M19" i="5"/>
  <c r="C19" i="5"/>
  <c r="U15" i="5"/>
  <c r="M15" i="5"/>
  <c r="U14" i="5"/>
  <c r="M14" i="5"/>
  <c r="U13" i="5"/>
  <c r="M13" i="5"/>
  <c r="U12" i="5"/>
  <c r="M12" i="5"/>
  <c r="C12" i="5"/>
  <c r="U11" i="5"/>
  <c r="M11" i="5"/>
  <c r="C11" i="5"/>
  <c r="U7" i="5"/>
  <c r="U6" i="5"/>
  <c r="N40" i="5" s="1"/>
  <c r="U5" i="5"/>
  <c r="U4" i="5"/>
  <c r="M4" i="5"/>
  <c r="U3" i="5"/>
  <c r="M3" i="5"/>
  <c r="R27" i="3"/>
  <c r="O29" i="3"/>
  <c r="P29" i="3"/>
  <c r="Q29" i="3"/>
  <c r="R29" i="3"/>
  <c r="S29" i="3"/>
  <c r="T29" i="3"/>
  <c r="N29" i="3"/>
  <c r="M16" i="5" l="1"/>
  <c r="M24" i="5"/>
  <c r="U16" i="5"/>
  <c r="N36" i="5" s="1"/>
  <c r="U24" i="5"/>
  <c r="U27" i="5"/>
  <c r="U29" i="5"/>
  <c r="U8" i="5"/>
  <c r="M8" i="5"/>
  <c r="N43" i="5"/>
  <c r="N42" i="5"/>
  <c r="N35" i="5"/>
  <c r="C20" i="3"/>
  <c r="C21" i="3"/>
  <c r="C12" i="3"/>
  <c r="C13" i="3"/>
  <c r="C19" i="3"/>
  <c r="C11" i="3"/>
  <c r="N41" i="3"/>
  <c r="U29" i="3"/>
  <c r="M29" i="3"/>
  <c r="P28" i="3"/>
  <c r="M28" i="3"/>
  <c r="T27" i="3"/>
  <c r="S27" i="3"/>
  <c r="Q27" i="3"/>
  <c r="P27" i="3"/>
  <c r="O27" i="3"/>
  <c r="N27" i="3"/>
  <c r="M27" i="3"/>
  <c r="U21" i="3"/>
  <c r="M21" i="3"/>
  <c r="U20" i="3"/>
  <c r="M20" i="3"/>
  <c r="U19" i="3"/>
  <c r="M19" i="3"/>
  <c r="U15" i="3"/>
  <c r="M15" i="3"/>
  <c r="U14" i="3"/>
  <c r="M14" i="3"/>
  <c r="U13" i="3"/>
  <c r="M13" i="3"/>
  <c r="U12" i="3"/>
  <c r="M12" i="3"/>
  <c r="U11" i="3"/>
  <c r="M11" i="3"/>
  <c r="U7" i="3"/>
  <c r="U6" i="3"/>
  <c r="N40" i="3" s="1"/>
  <c r="U5" i="3"/>
  <c r="M5" i="3"/>
  <c r="U4" i="3"/>
  <c r="M4" i="3"/>
  <c r="U3" i="3"/>
  <c r="M3" i="3"/>
  <c r="M8" i="3" l="1"/>
  <c r="M16" i="3"/>
  <c r="M32" i="3"/>
  <c r="U32" i="5"/>
  <c r="U33" i="5" s="1"/>
  <c r="N38" i="5"/>
  <c r="N37" i="5"/>
  <c r="U24" i="3"/>
  <c r="U16" i="3"/>
  <c r="N36" i="3" s="1"/>
  <c r="U28" i="3"/>
  <c r="U8" i="3"/>
  <c r="N35" i="3"/>
  <c r="U27" i="3"/>
  <c r="M24" i="3"/>
  <c r="N43" i="3"/>
  <c r="N42" i="3"/>
  <c r="N37" i="3" l="1"/>
  <c r="U32" i="3"/>
  <c r="U33" i="3" s="1"/>
  <c r="N38" i="3"/>
  <c r="N23" i="2" l="1"/>
  <c r="S23" i="2" l="1"/>
  <c r="R23" i="2"/>
  <c r="Q23" i="2"/>
  <c r="P23" i="2"/>
  <c r="O23" i="2"/>
  <c r="N20" i="2"/>
  <c r="O20" i="2"/>
  <c r="P20" i="2"/>
  <c r="Q20" i="2"/>
  <c r="R20" i="2"/>
  <c r="S20" i="2"/>
  <c r="O19" i="2"/>
  <c r="P19" i="2"/>
  <c r="Q19" i="2"/>
  <c r="R19" i="2"/>
  <c r="S19" i="2"/>
  <c r="N19" i="2"/>
  <c r="M23" i="2"/>
  <c r="M22" i="2"/>
  <c r="T21" i="2"/>
  <c r="M21" i="2"/>
  <c r="M20" i="2"/>
  <c r="M19" i="2"/>
  <c r="T15" i="2"/>
  <c r="M15" i="2"/>
  <c r="T14" i="2"/>
  <c r="M14" i="2"/>
  <c r="T13" i="2"/>
  <c r="M13" i="2"/>
  <c r="T12" i="2"/>
  <c r="M12" i="2"/>
  <c r="T11" i="2"/>
  <c r="M11" i="2"/>
  <c r="T7" i="2"/>
  <c r="M7" i="2"/>
  <c r="T6" i="2"/>
  <c r="M6" i="2"/>
  <c r="T5" i="2"/>
  <c r="M5" i="2"/>
  <c r="T4" i="2"/>
  <c r="M4" i="2"/>
  <c r="T3" i="2"/>
  <c r="M3" i="2"/>
  <c r="T23" i="2" l="1"/>
  <c r="T20" i="2"/>
  <c r="N27" i="2"/>
  <c r="M24" i="2"/>
  <c r="T8" i="2"/>
  <c r="T19" i="2"/>
  <c r="T16" i="2"/>
  <c r="N28" i="2" s="1"/>
  <c r="M16" i="2"/>
  <c r="M8" i="2"/>
  <c r="N29" i="2" l="1"/>
  <c r="T24" i="2"/>
  <c r="T25" i="2"/>
</calcChain>
</file>

<file path=xl/sharedStrings.xml><?xml version="1.0" encoding="utf-8"?>
<sst xmlns="http://schemas.openxmlformats.org/spreadsheetml/2006/main" count="410" uniqueCount="66">
  <si>
    <t xml:space="preserve">STP-240C(031)SS </t>
  </si>
  <si>
    <t xml:space="preserve">STP-240C(029)SS </t>
  </si>
  <si>
    <t xml:space="preserve">SBR-240N(022)SB </t>
  </si>
  <si>
    <t>NHPP-240N(032)SS</t>
  </si>
  <si>
    <t>SBR-245C(004)SB</t>
  </si>
  <si>
    <t>JP</t>
  </si>
  <si>
    <t>Fed/State Proj No</t>
  </si>
  <si>
    <t>Bundle Estimate</t>
  </si>
  <si>
    <t>Bundle Award</t>
  </si>
  <si>
    <t>Total</t>
  </si>
  <si>
    <t>Roadway Bid</t>
  </si>
  <si>
    <t>Roadway Estimate</t>
  </si>
  <si>
    <t xml:space="preserve">Bridge A </t>
  </si>
  <si>
    <t>Bridge A</t>
  </si>
  <si>
    <t>Bridge B</t>
  </si>
  <si>
    <t>Traffic</t>
  </si>
  <si>
    <t>Staking</t>
  </si>
  <si>
    <t>Construction</t>
  </si>
  <si>
    <t>Call No</t>
  </si>
  <si>
    <t>Div 2 Bundle 7/15Let</t>
  </si>
  <si>
    <t>Bridge Alt</t>
  </si>
  <si>
    <t>Roadway Alt</t>
  </si>
  <si>
    <t>Traffic Alt</t>
  </si>
  <si>
    <t>Awarded Bid Optional Tie</t>
  </si>
  <si>
    <t>July 15 Let</t>
  </si>
  <si>
    <t>Estimate for optional tie</t>
  </si>
  <si>
    <t>Estimate for optional tie seperatly</t>
  </si>
  <si>
    <t>Low bid for optional tie seperatly</t>
  </si>
  <si>
    <t>January 14 Let</t>
  </si>
  <si>
    <t>Estimate for 29243(04) SBR-240N(022)SB</t>
  </si>
  <si>
    <t>Low bid for 29243(04) SBR-240N(022)SB</t>
  </si>
  <si>
    <t>Bundle Low Bid</t>
  </si>
  <si>
    <t>Project Low Bid</t>
  </si>
  <si>
    <t>Yellow Bundle W/ Tie</t>
  </si>
  <si>
    <t>Total Saved =</t>
  </si>
  <si>
    <t>Blue project W/ Tie</t>
  </si>
  <si>
    <t>Blue Project W/O Tie</t>
  </si>
  <si>
    <t>Yellow bundle W/O Tie</t>
  </si>
  <si>
    <t>Difference in Cost from Optional Tie to the other bundling types</t>
  </si>
  <si>
    <t>Percent Saved =</t>
  </si>
  <si>
    <t xml:space="preserve">STPY-129C(030)SS </t>
  </si>
  <si>
    <t xml:space="preserve">STPY-133C(078)SS </t>
  </si>
  <si>
    <t>STPY-133C(081)SS</t>
  </si>
  <si>
    <t>Traffic Sign</t>
  </si>
  <si>
    <t>Traffic Control</t>
  </si>
  <si>
    <t>Aug 2013 Let</t>
  </si>
  <si>
    <t>Percent Saved</t>
  </si>
  <si>
    <t>Low bid for optional tie seperatly STPY-129C(030)SS</t>
  </si>
  <si>
    <t>BRO-152D(117)CI</t>
  </si>
  <si>
    <t>BRO-152D(166)CI</t>
  </si>
  <si>
    <t>Low bid for optional tie seperatly BRO-152D(117)CI</t>
  </si>
  <si>
    <t>Low bid for optional tie STPY-133C(081)SS</t>
  </si>
  <si>
    <t>Low bid for optional tie BRO-152D(166)CI</t>
  </si>
  <si>
    <t>Summary of Oklahoma DOT Bridge Bundling Cost Analysis</t>
  </si>
  <si>
    <t>"Weighted Share" of % savings</t>
  </si>
  <si>
    <t xml:space="preserve">Jul 15 </t>
  </si>
  <si>
    <t>Total Saved</t>
  </si>
  <si>
    <t>Aug 13</t>
  </si>
  <si>
    <t>Most conservative estimate of savings</t>
  </si>
  <si>
    <t>Sep 12</t>
  </si>
  <si>
    <t>Total of All Bundles</t>
  </si>
  <si>
    <t>Dates</t>
  </si>
  <si>
    <t>Description</t>
  </si>
  <si>
    <t>Savings in $ and %</t>
  </si>
  <si>
    <t>% of 3 projects</t>
  </si>
  <si>
    <t>Recommended Construction Cost Savings % to use for CHBP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</si>
</sst>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\(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/>
    <xf numFmtId="44" fontId="0" fillId="0" borderId="1" xfId="1" applyFont="1" applyBorder="1"/>
    <xf numFmtId="44" fontId="0" fillId="0" borderId="0" xfId="1" applyFont="1"/>
    <xf numFmtId="164" fontId="0" fillId="0" borderId="1" xfId="0" applyNumberFormat="1" applyBorder="1"/>
    <xf numFmtId="164" fontId="0" fillId="0" borderId="0" xfId="0" applyNumberFormat="1"/>
    <xf numFmtId="0" fontId="0" fillId="0" borderId="1" xfId="0" applyFill="1" applyBorder="1"/>
    <xf numFmtId="44" fontId="0" fillId="0" borderId="1" xfId="1" applyFont="1" applyFill="1" applyBorder="1"/>
    <xf numFmtId="44" fontId="0" fillId="0" borderId="3" xfId="1" applyFont="1" applyBorder="1"/>
    <xf numFmtId="44" fontId="0" fillId="0" borderId="3" xfId="1" applyFont="1" applyFill="1" applyBorder="1"/>
    <xf numFmtId="44" fontId="0" fillId="0" borderId="4" xfId="1" applyFont="1" applyBorder="1"/>
    <xf numFmtId="44" fontId="3" fillId="0" borderId="6" xfId="1" applyFont="1" applyBorder="1"/>
    <xf numFmtId="44" fontId="3" fillId="0" borderId="7" xfId="1" applyFont="1" applyBorder="1"/>
    <xf numFmtId="44" fontId="3" fillId="0" borderId="8" xfId="1" applyFont="1" applyBorder="1"/>
    <xf numFmtId="44" fontId="3" fillId="0" borderId="0" xfId="1" applyFont="1"/>
    <xf numFmtId="164" fontId="4" fillId="0" borderId="1" xfId="0" applyNumberFormat="1" applyFont="1" applyBorder="1"/>
    <xf numFmtId="0" fontId="4" fillId="0" borderId="1" xfId="0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0" fontId="0" fillId="0" borderId="1" xfId="0" applyBorder="1" applyAlignment="1">
      <alignment horizontal="center" vertical="center" textRotation="90" wrapText="1"/>
    </xf>
    <xf numFmtId="0" fontId="0" fillId="0" borderId="5" xfId="0" applyFill="1" applyBorder="1"/>
    <xf numFmtId="44" fontId="0" fillId="0" borderId="5" xfId="1" applyFont="1" applyFill="1" applyBorder="1"/>
    <xf numFmtId="44" fontId="0" fillId="0" borderId="12" xfId="1" applyFont="1" applyFill="1" applyBorder="1"/>
    <xf numFmtId="44" fontId="3" fillId="0" borderId="13" xfId="1" applyFont="1" applyBorder="1"/>
    <xf numFmtId="0" fontId="4" fillId="0" borderId="10" xfId="0" applyFont="1" applyBorder="1"/>
    <xf numFmtId="44" fontId="0" fillId="0" borderId="14" xfId="1" applyFont="1" applyBorder="1"/>
    <xf numFmtId="44" fontId="0" fillId="0" borderId="5" xfId="1" applyFont="1" applyBorder="1"/>
    <xf numFmtId="44" fontId="0" fillId="2" borderId="1" xfId="1" applyFont="1" applyFill="1" applyBorder="1"/>
    <xf numFmtId="44" fontId="0" fillId="3" borderId="1" xfId="1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Fill="1" applyBorder="1" applyAlignment="1"/>
    <xf numFmtId="0" fontId="3" fillId="2" borderId="1" xfId="0" applyFont="1" applyFill="1" applyBorder="1"/>
    <xf numFmtId="44" fontId="3" fillId="2" borderId="1" xfId="1" applyFont="1" applyFill="1" applyBorder="1"/>
    <xf numFmtId="0" fontId="3" fillId="3" borderId="1" xfId="0" applyFont="1" applyFill="1" applyBorder="1"/>
    <xf numFmtId="44" fontId="3" fillId="3" borderId="1" xfId="1" applyFont="1" applyFill="1" applyBorder="1"/>
    <xf numFmtId="0" fontId="0" fillId="0" borderId="1" xfId="0" applyBorder="1" applyAlignment="1">
      <alignment horizontal="center" vertical="center" textRotation="90" wrapText="1"/>
    </xf>
    <xf numFmtId="9" fontId="3" fillId="2" borderId="1" xfId="2" applyFont="1" applyFill="1" applyBorder="1"/>
    <xf numFmtId="9" fontId="3" fillId="3" borderId="1" xfId="2" applyFont="1" applyFill="1" applyBorder="1"/>
    <xf numFmtId="0" fontId="0" fillId="0" borderId="1" xfId="0" applyBorder="1" applyAlignment="1">
      <alignment horizontal="center" vertical="center" textRotation="90" wrapText="1"/>
    </xf>
    <xf numFmtId="164" fontId="4" fillId="0" borderId="1" xfId="0" applyNumberFormat="1" applyFont="1" applyFill="1" applyBorder="1"/>
    <xf numFmtId="0" fontId="4" fillId="0" borderId="1" xfId="0" applyFont="1" applyFill="1" applyBorder="1"/>
    <xf numFmtId="44" fontId="3" fillId="0" borderId="7" xfId="1" applyFont="1" applyFill="1" applyBorder="1"/>
    <xf numFmtId="44" fontId="2" fillId="0" borderId="4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164" fontId="0" fillId="0" borderId="1" xfId="0" applyNumberFormat="1" applyFill="1" applyBorder="1"/>
    <xf numFmtId="44" fontId="3" fillId="0" borderId="8" xfId="1" applyFont="1" applyFill="1" applyBorder="1"/>
    <xf numFmtId="44" fontId="0" fillId="0" borderId="4" xfId="1" applyFont="1" applyFill="1" applyBorder="1"/>
    <xf numFmtId="44" fontId="3" fillId="0" borderId="1" xfId="1" applyFont="1" applyFill="1" applyBorder="1"/>
    <xf numFmtId="0" fontId="5" fillId="0" borderId="1" xfId="0" applyFont="1" applyFill="1" applyBorder="1" applyAlignment="1">
      <alignment vertical="center"/>
    </xf>
    <xf numFmtId="44" fontId="2" fillId="0" borderId="3" xfId="1" applyFont="1" applyFill="1" applyBorder="1" applyAlignment="1">
      <alignment vertical="center"/>
    </xf>
    <xf numFmtId="44" fontId="3" fillId="0" borderId="13" xfId="1" applyFont="1" applyFill="1" applyBorder="1"/>
    <xf numFmtId="44" fontId="0" fillId="0" borderId="14" xfId="1" applyFont="1" applyFill="1" applyBorder="1"/>
    <xf numFmtId="0" fontId="4" fillId="0" borderId="10" xfId="0" applyFont="1" applyFill="1" applyBorder="1"/>
    <xf numFmtId="44" fontId="0" fillId="0" borderId="10" xfId="1" applyFont="1" applyFill="1" applyBorder="1"/>
    <xf numFmtId="44" fontId="0" fillId="0" borderId="11" xfId="1" applyFont="1" applyFill="1" applyBorder="1"/>
    <xf numFmtId="44" fontId="3" fillId="0" borderId="6" xfId="1" applyFont="1" applyFill="1" applyBorder="1"/>
    <xf numFmtId="44" fontId="0" fillId="0" borderId="9" xfId="1" applyFont="1" applyFill="1" applyBorder="1"/>
    <xf numFmtId="0" fontId="0" fillId="0" borderId="1" xfId="0" applyBorder="1" applyAlignment="1">
      <alignment horizontal="center" vertical="center" textRotation="90" wrapText="1"/>
    </xf>
    <xf numFmtId="9" fontId="3" fillId="0" borderId="15" xfId="2" applyFont="1" applyBorder="1"/>
    <xf numFmtId="164" fontId="0" fillId="0" borderId="0" xfId="0" applyNumberFormat="1" applyFill="1"/>
    <xf numFmtId="0" fontId="0" fillId="0" borderId="0" xfId="0" applyFill="1"/>
    <xf numFmtId="44" fontId="0" fillId="0" borderId="0" xfId="1" applyFont="1" applyFill="1"/>
    <xf numFmtId="44" fontId="3" fillId="0" borderId="0" xfId="1" applyFont="1" applyFill="1"/>
    <xf numFmtId="0" fontId="3" fillId="0" borderId="1" xfId="0" applyFont="1" applyFill="1" applyBorder="1"/>
    <xf numFmtId="9" fontId="3" fillId="0" borderId="16" xfId="2" applyFont="1" applyFill="1" applyBorder="1"/>
    <xf numFmtId="0" fontId="0" fillId="0" borderId="1" xfId="0" applyBorder="1" applyAlignment="1">
      <alignment wrapText="1"/>
    </xf>
    <xf numFmtId="0" fontId="0" fillId="0" borderId="18" xfId="0" applyBorder="1"/>
    <xf numFmtId="0" fontId="0" fillId="0" borderId="0" xfId="0" applyBorder="1"/>
    <xf numFmtId="2" fontId="0" fillId="0" borderId="0" xfId="0" applyNumberFormat="1" applyBorder="1"/>
    <xf numFmtId="9" fontId="0" fillId="0" borderId="19" xfId="0" applyNumberFormat="1" applyBorder="1"/>
    <xf numFmtId="0" fontId="0" fillId="0" borderId="11" xfId="0" applyBorder="1"/>
    <xf numFmtId="0" fontId="6" fillId="0" borderId="17" xfId="0" applyFont="1" applyBorder="1" applyAlignment="1"/>
    <xf numFmtId="0" fontId="6" fillId="0" borderId="17" xfId="0" applyFont="1" applyBorder="1"/>
    <xf numFmtId="9" fontId="6" fillId="0" borderId="9" xfId="0" applyNumberFormat="1" applyFont="1" applyBorder="1"/>
    <xf numFmtId="0" fontId="0" fillId="4" borderId="18" xfId="0" applyFill="1" applyBorder="1"/>
    <xf numFmtId="0" fontId="0" fillId="0" borderId="5" xfId="0" applyBorder="1"/>
    <xf numFmtId="3" fontId="0" fillId="0" borderId="5" xfId="0" applyNumberFormat="1" applyBorder="1"/>
    <xf numFmtId="2" fontId="0" fillId="0" borderId="5" xfId="0" applyNumberFormat="1" applyBorder="1"/>
    <xf numFmtId="9" fontId="0" fillId="0" borderId="5" xfId="0" applyNumberFormat="1" applyBorder="1"/>
    <xf numFmtId="0" fontId="0" fillId="0" borderId="10" xfId="0" applyBorder="1"/>
    <xf numFmtId="9" fontId="0" fillId="0" borderId="10" xfId="0" applyNumberFormat="1" applyBorder="1"/>
    <xf numFmtId="2" fontId="0" fillId="0" borderId="10" xfId="0" applyNumberFormat="1" applyBorder="1"/>
    <xf numFmtId="9" fontId="0" fillId="2" borderId="1" xfId="0" applyNumberFormat="1" applyFill="1" applyBorder="1"/>
    <xf numFmtId="2" fontId="0" fillId="2" borderId="1" xfId="0" applyNumberFormat="1" applyFill="1" applyBorder="1"/>
    <xf numFmtId="3" fontId="0" fillId="0" borderId="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0" fontId="7" fillId="2" borderId="1" xfId="0" applyFont="1" applyFill="1" applyBorder="1" applyAlignment="1">
      <alignment wrapText="1"/>
    </xf>
    <xf numFmtId="44" fontId="0" fillId="0" borderId="1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0" fontId="0" fillId="0" borderId="1" xfId="0" applyBorder="1" applyAlignment="1">
      <alignment horizontal="center" vertical="center" textRotation="90" wrapText="1"/>
    </xf>
    <xf numFmtId="0" fontId="3" fillId="0" borderId="1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1" xfId="1" applyFont="1" applyFill="1" applyBorder="1" applyAlignment="1">
      <alignment horizontal="center"/>
    </xf>
    <xf numFmtId="44" fontId="0" fillId="0" borderId="5" xfId="1" applyFont="1" applyFill="1" applyBorder="1" applyAlignment="1">
      <alignment horizontal="center"/>
    </xf>
    <xf numFmtId="44" fontId="3" fillId="0" borderId="16" xfId="1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44" fontId="3" fillId="0" borderId="15" xfId="1" applyFont="1" applyBorder="1" applyAlignment="1">
      <alignment horizontal="center"/>
    </xf>
    <xf numFmtId="0" fontId="8" fillId="0" borderId="17" xfId="0" applyFont="1" applyBorder="1" applyAlignment="1">
      <alignment wrapText="1"/>
    </xf>
    <xf numFmtId="0" fontId="6" fillId="0" borderId="0" xfId="0" applyFont="1" applyAlignment="1"/>
    <xf numFmtId="0" fontId="0" fillId="0" borderId="10" xfId="0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2" borderId="1" xfId="0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</xdr:row>
          <xdr:rowOff>0</xdr:rowOff>
        </xdr:from>
        <xdr:to>
          <xdr:col>20</xdr:col>
          <xdr:colOff>457200</xdr:colOff>
          <xdr:row>10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4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J18"/>
  <sheetViews>
    <sheetView tabSelected="1" workbookViewId="0">
      <selection activeCell="O16" sqref="O16"/>
    </sheetView>
  </sheetViews>
  <sheetFormatPr defaultRowHeight="15" x14ac:dyDescent="0.25"/>
  <cols>
    <col min="3" max="4" width="11.7109375" customWidth="1"/>
    <col min="6" max="6" width="10.5703125" bestFit="1" customWidth="1"/>
    <col min="8" max="8" width="11.7109375" customWidth="1"/>
    <col min="9" max="9" width="3.7109375" customWidth="1"/>
    <col min="10" max="10" width="16" customWidth="1"/>
  </cols>
  <sheetData>
    <row r="4" spans="2:10" x14ac:dyDescent="0.25">
      <c r="C4" s="102" t="s">
        <v>53</v>
      </c>
      <c r="D4" s="102"/>
      <c r="E4" s="102"/>
      <c r="F4" s="102"/>
      <c r="G4" s="102"/>
      <c r="H4" s="102"/>
    </row>
    <row r="6" spans="2:10" ht="45" customHeight="1" x14ac:dyDescent="0.25">
      <c r="B6" s="1" t="s">
        <v>61</v>
      </c>
      <c r="C6" s="106" t="s">
        <v>62</v>
      </c>
      <c r="D6" s="107"/>
      <c r="E6" s="1"/>
      <c r="F6" s="67" t="s">
        <v>63</v>
      </c>
      <c r="G6" s="67" t="s">
        <v>64</v>
      </c>
      <c r="H6" s="67" t="s">
        <v>54</v>
      </c>
    </row>
    <row r="7" spans="2:10" x14ac:dyDescent="0.25">
      <c r="B7" s="77" t="s">
        <v>55</v>
      </c>
      <c r="C7" s="105" t="s">
        <v>56</v>
      </c>
      <c r="D7" s="105"/>
      <c r="E7" s="77"/>
      <c r="F7" s="78">
        <v>1489767</v>
      </c>
      <c r="G7" s="79">
        <f>(F7/F16)</f>
        <v>0.67594980128958726</v>
      </c>
      <c r="H7" s="80">
        <f>(G7*0.15)</f>
        <v>0.10139247019343808</v>
      </c>
    </row>
    <row r="8" spans="2:10" x14ac:dyDescent="0.25">
      <c r="B8" s="81"/>
      <c r="C8" s="103" t="s">
        <v>46</v>
      </c>
      <c r="D8" s="103"/>
      <c r="E8" s="81"/>
      <c r="F8" s="82">
        <v>0.15</v>
      </c>
      <c r="G8" s="83"/>
      <c r="H8" s="82"/>
    </row>
    <row r="9" spans="2:10" x14ac:dyDescent="0.25">
      <c r="B9" s="68"/>
      <c r="C9" s="69"/>
      <c r="D9" s="69"/>
      <c r="E9" s="69"/>
      <c r="F9" s="69"/>
      <c r="G9" s="70"/>
      <c r="H9" s="71"/>
    </row>
    <row r="10" spans="2:10" x14ac:dyDescent="0.25">
      <c r="B10" s="77" t="s">
        <v>57</v>
      </c>
      <c r="C10" s="104" t="s">
        <v>56</v>
      </c>
      <c r="D10" s="104"/>
      <c r="E10" s="77"/>
      <c r="F10" s="78">
        <v>496819</v>
      </c>
      <c r="G10" s="79">
        <f>(F10/F16)</f>
        <v>0.22542095799335832</v>
      </c>
      <c r="H10" s="80">
        <f>(G10*0.11)</f>
        <v>2.4796305379269416E-2</v>
      </c>
    </row>
    <row r="11" spans="2:10" ht="39" x14ac:dyDescent="0.25">
      <c r="B11" s="81"/>
      <c r="C11" s="108" t="s">
        <v>46</v>
      </c>
      <c r="D11" s="104"/>
      <c r="E11" s="30"/>
      <c r="F11" s="84">
        <v>0.11</v>
      </c>
      <c r="G11" s="85"/>
      <c r="H11" s="84"/>
      <c r="I11" s="76"/>
      <c r="J11" s="89" t="s">
        <v>58</v>
      </c>
    </row>
    <row r="12" spans="2:10" x14ac:dyDescent="0.25">
      <c r="B12" s="68"/>
      <c r="C12" s="69"/>
      <c r="D12" s="69"/>
      <c r="E12" s="69"/>
      <c r="F12" s="69"/>
      <c r="G12" s="70"/>
      <c r="H12" s="71"/>
    </row>
    <row r="13" spans="2:10" x14ac:dyDescent="0.25">
      <c r="B13" s="77" t="s">
        <v>59</v>
      </c>
      <c r="C13" s="105" t="s">
        <v>56</v>
      </c>
      <c r="D13" s="105"/>
      <c r="E13" s="77"/>
      <c r="F13" s="78">
        <v>217375</v>
      </c>
      <c r="G13" s="79">
        <f>(F13/F16)</f>
        <v>9.8629240717054437E-2</v>
      </c>
      <c r="H13" s="80">
        <f>(G13*0.16)</f>
        <v>1.578067851472871E-2</v>
      </c>
    </row>
    <row r="14" spans="2:10" x14ac:dyDescent="0.25">
      <c r="B14" s="81"/>
      <c r="C14" s="103" t="s">
        <v>46</v>
      </c>
      <c r="D14" s="103"/>
      <c r="E14" s="81"/>
      <c r="F14" s="82">
        <v>0.16</v>
      </c>
      <c r="G14" s="83"/>
      <c r="H14" s="82"/>
    </row>
    <row r="15" spans="2:10" x14ac:dyDescent="0.25">
      <c r="B15" s="68"/>
      <c r="C15" s="69"/>
      <c r="D15" s="69"/>
      <c r="E15" s="69"/>
      <c r="F15" s="69"/>
      <c r="G15" s="70"/>
      <c r="H15" s="71"/>
    </row>
    <row r="16" spans="2:10" x14ac:dyDescent="0.25">
      <c r="B16" s="1"/>
      <c r="C16" s="104" t="s">
        <v>60</v>
      </c>
      <c r="D16" s="104"/>
      <c r="E16" s="1"/>
      <c r="F16" s="86">
        <f>(F7+F10+F13)</f>
        <v>2203961</v>
      </c>
      <c r="G16" s="87">
        <v>1</v>
      </c>
      <c r="H16" s="88">
        <v>0.14196945408743622</v>
      </c>
    </row>
    <row r="17" spans="2:8" x14ac:dyDescent="0.25">
      <c r="B17" s="68"/>
      <c r="C17" s="69"/>
      <c r="D17" s="69"/>
      <c r="E17" s="69"/>
      <c r="F17" s="69"/>
      <c r="G17" s="70"/>
      <c r="H17" s="71"/>
    </row>
    <row r="18" spans="2:8" ht="45" customHeight="1" x14ac:dyDescent="0.25">
      <c r="B18" s="72"/>
      <c r="C18" s="101" t="s">
        <v>65</v>
      </c>
      <c r="D18" s="101"/>
      <c r="E18" s="73"/>
      <c r="F18" s="74"/>
      <c r="G18" s="74"/>
      <c r="H18" s="75">
        <v>0.11</v>
      </c>
    </row>
  </sheetData>
  <mergeCells count="10">
    <mergeCell ref="C18:D18"/>
    <mergeCell ref="C4:H4"/>
    <mergeCell ref="C8:D8"/>
    <mergeCell ref="C16:D16"/>
    <mergeCell ref="C13:D13"/>
    <mergeCell ref="C14:D14"/>
    <mergeCell ref="C10:D10"/>
    <mergeCell ref="C7:D7"/>
    <mergeCell ref="C6:D6"/>
    <mergeCell ref="C11:D11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11</xdr:col>
                <xdr:colOff>0</xdr:colOff>
                <xdr:row>3</xdr:row>
                <xdr:rowOff>0</xdr:rowOff>
              </from>
              <to>
                <xdr:col>20</xdr:col>
                <xdr:colOff>457200</xdr:colOff>
                <xdr:row>10</xdr:row>
                <xdr:rowOff>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0"/>
  <sheetViews>
    <sheetView workbookViewId="0">
      <selection activeCell="A27" sqref="A27:XFD30"/>
    </sheetView>
  </sheetViews>
  <sheetFormatPr defaultRowHeight="18.75" x14ac:dyDescent="0.3"/>
  <cols>
    <col min="2" max="2" width="15.28515625" style="5" customWidth="1"/>
    <col min="3" max="3" width="24.42578125" customWidth="1"/>
    <col min="4" max="4" width="18.85546875" style="3" hidden="1" customWidth="1"/>
    <col min="5" max="6" width="14.28515625" style="3" hidden="1" customWidth="1"/>
    <col min="7" max="7" width="12.5703125" style="3" hidden="1" customWidth="1"/>
    <col min="8" max="8" width="11.5703125" style="3" hidden="1" customWidth="1"/>
    <col min="9" max="9" width="13.85546875" style="3" hidden="1" customWidth="1"/>
    <col min="10" max="10" width="13.5703125" style="3" hidden="1" customWidth="1"/>
    <col min="11" max="12" width="11.5703125" style="3" hidden="1" customWidth="1"/>
    <col min="13" max="13" width="22" style="3" hidden="1" customWidth="1"/>
    <col min="14" max="14" width="20.5703125" style="3" bestFit="1" customWidth="1"/>
    <col min="15" max="16" width="14.28515625" style="3" bestFit="1" customWidth="1"/>
    <col min="17" max="17" width="12.5703125" style="3" bestFit="1" customWidth="1"/>
    <col min="18" max="18" width="12.28515625" style="3" bestFit="1" customWidth="1"/>
    <col min="19" max="19" width="13.85546875" style="3" bestFit="1" customWidth="1"/>
    <col min="20" max="20" width="21.140625" style="14" bestFit="1" customWidth="1"/>
  </cols>
  <sheetData>
    <row r="1" spans="1:20" ht="15.75" thickBot="1" x14ac:dyDescent="0.3">
      <c r="A1" s="1" t="s">
        <v>18</v>
      </c>
      <c r="B1" s="4" t="s">
        <v>24</v>
      </c>
      <c r="C1" s="1"/>
      <c r="D1" s="90" t="s">
        <v>25</v>
      </c>
      <c r="E1" s="90"/>
      <c r="F1" s="90"/>
      <c r="G1" s="90"/>
      <c r="H1" s="90"/>
      <c r="I1" s="90"/>
      <c r="J1" s="90"/>
      <c r="K1" s="90"/>
      <c r="L1" s="90"/>
      <c r="M1" s="91"/>
      <c r="N1" s="90" t="s">
        <v>23</v>
      </c>
      <c r="O1" s="90"/>
      <c r="P1" s="90"/>
      <c r="Q1" s="90"/>
      <c r="R1" s="90"/>
      <c r="S1" s="90"/>
      <c r="T1" s="91"/>
    </row>
    <row r="2" spans="1:20" x14ac:dyDescent="0.3">
      <c r="A2" s="16">
        <v>170</v>
      </c>
      <c r="B2" s="15" t="s">
        <v>5</v>
      </c>
      <c r="C2" s="16" t="s">
        <v>6</v>
      </c>
      <c r="D2" s="18" t="s">
        <v>11</v>
      </c>
      <c r="E2" s="18" t="s">
        <v>12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21</v>
      </c>
      <c r="K2" s="18" t="s">
        <v>20</v>
      </c>
      <c r="L2" s="19" t="s">
        <v>22</v>
      </c>
      <c r="M2" s="11" t="s">
        <v>7</v>
      </c>
      <c r="N2" s="17" t="s">
        <v>10</v>
      </c>
      <c r="O2" s="18" t="s">
        <v>13</v>
      </c>
      <c r="P2" s="18" t="s">
        <v>14</v>
      </c>
      <c r="Q2" s="18" t="s">
        <v>15</v>
      </c>
      <c r="R2" s="18" t="s">
        <v>16</v>
      </c>
      <c r="S2" s="18" t="s">
        <v>17</v>
      </c>
      <c r="T2" s="11" t="s">
        <v>8</v>
      </c>
    </row>
    <row r="3" spans="1:20" ht="22.5" customHeight="1" x14ac:dyDescent="0.3">
      <c r="A3" s="92" t="s">
        <v>19</v>
      </c>
      <c r="B3" s="41">
        <v>2702904</v>
      </c>
      <c r="C3" s="42" t="s">
        <v>0</v>
      </c>
      <c r="D3" s="7">
        <v>1705366</v>
      </c>
      <c r="E3" s="7">
        <v>139541.5</v>
      </c>
      <c r="F3" s="7">
        <v>1159200.5</v>
      </c>
      <c r="G3" s="7">
        <v>42967.7</v>
      </c>
      <c r="H3" s="7">
        <v>70000</v>
      </c>
      <c r="I3" s="7">
        <v>371000</v>
      </c>
      <c r="J3" s="7"/>
      <c r="K3" s="7"/>
      <c r="L3" s="9"/>
      <c r="M3" s="43">
        <f t="shared" ref="M3:M6" si="0">SUM(D3:L3)</f>
        <v>3488075.7</v>
      </c>
      <c r="N3" s="48">
        <v>1929122.94</v>
      </c>
      <c r="O3" s="7">
        <v>164006.5</v>
      </c>
      <c r="P3" s="7">
        <v>1257009.42</v>
      </c>
      <c r="Q3" s="7">
        <v>71915.399999999994</v>
      </c>
      <c r="R3" s="7">
        <v>99000</v>
      </c>
      <c r="S3" s="7">
        <v>539000</v>
      </c>
      <c r="T3" s="43">
        <f>SUM(N3:S3)</f>
        <v>4060054.26</v>
      </c>
    </row>
    <row r="4" spans="1:20" ht="22.5" customHeight="1" x14ac:dyDescent="0.3">
      <c r="A4" s="92"/>
      <c r="B4" s="41">
        <v>2800407</v>
      </c>
      <c r="C4" s="42" t="s">
        <v>1</v>
      </c>
      <c r="D4" s="7">
        <v>1009259.81</v>
      </c>
      <c r="E4" s="7">
        <v>1121234</v>
      </c>
      <c r="F4" s="7"/>
      <c r="G4" s="7">
        <v>68031.289999999994</v>
      </c>
      <c r="H4" s="7"/>
      <c r="I4" s="7"/>
      <c r="J4" s="7"/>
      <c r="K4" s="7"/>
      <c r="L4" s="9"/>
      <c r="M4" s="43">
        <f t="shared" si="0"/>
        <v>2198525.1</v>
      </c>
      <c r="N4" s="44">
        <v>1196738.1200000001</v>
      </c>
      <c r="O4" s="45">
        <v>1271776.46</v>
      </c>
      <c r="P4" s="45"/>
      <c r="Q4" s="45">
        <v>133813.51</v>
      </c>
      <c r="R4" s="45"/>
      <c r="S4" s="45"/>
      <c r="T4" s="43">
        <f>SUM(N4:S4)</f>
        <v>2602328.09</v>
      </c>
    </row>
    <row r="5" spans="1:20" ht="22.5" customHeight="1" x14ac:dyDescent="0.3">
      <c r="A5" s="92"/>
      <c r="B5" s="41">
        <v>2898504</v>
      </c>
      <c r="C5" s="50" t="s">
        <v>4</v>
      </c>
      <c r="D5" s="45">
        <v>196414.4</v>
      </c>
      <c r="E5" s="45">
        <v>1865325.25</v>
      </c>
      <c r="F5" s="45"/>
      <c r="G5" s="45">
        <v>106600</v>
      </c>
      <c r="H5" s="45">
        <v>40000</v>
      </c>
      <c r="I5" s="45">
        <v>236000</v>
      </c>
      <c r="J5" s="45"/>
      <c r="K5" s="45"/>
      <c r="L5" s="51"/>
      <c r="M5" s="43">
        <f t="shared" si="0"/>
        <v>2444339.65</v>
      </c>
      <c r="N5" s="44">
        <v>233037.15</v>
      </c>
      <c r="O5" s="45">
        <v>1845367.91</v>
      </c>
      <c r="P5" s="45"/>
      <c r="Q5" s="45">
        <v>156467.88</v>
      </c>
      <c r="R5" s="45">
        <v>12750</v>
      </c>
      <c r="S5" s="45">
        <v>62500</v>
      </c>
      <c r="T5" s="43">
        <f>SUM(N5:S5)</f>
        <v>2310122.94</v>
      </c>
    </row>
    <row r="6" spans="1:20" ht="22.5" customHeight="1" x14ac:dyDescent="0.3">
      <c r="A6" s="92"/>
      <c r="B6" s="41">
        <v>2924304</v>
      </c>
      <c r="C6" s="42" t="s">
        <v>2</v>
      </c>
      <c r="D6" s="7">
        <v>81305</v>
      </c>
      <c r="E6" s="7">
        <v>1512208.5</v>
      </c>
      <c r="F6" s="7"/>
      <c r="G6" s="7">
        <v>43200</v>
      </c>
      <c r="H6" s="7"/>
      <c r="I6" s="7"/>
      <c r="J6" s="7"/>
      <c r="K6" s="7"/>
      <c r="L6" s="9"/>
      <c r="M6" s="43">
        <f t="shared" si="0"/>
        <v>1636713.5</v>
      </c>
      <c r="N6" s="44">
        <v>90405.23</v>
      </c>
      <c r="O6" s="45">
        <v>1452314.92</v>
      </c>
      <c r="P6" s="45"/>
      <c r="Q6" s="45">
        <v>64080</v>
      </c>
      <c r="R6" s="45"/>
      <c r="S6" s="45"/>
      <c r="T6" s="43">
        <f>SUM(N6:S6)</f>
        <v>1606800.15</v>
      </c>
    </row>
    <row r="7" spans="1:20" ht="22.5" customHeight="1" x14ac:dyDescent="0.3">
      <c r="A7" s="92"/>
      <c r="B7" s="41">
        <v>2956304</v>
      </c>
      <c r="C7" s="42" t="s">
        <v>3</v>
      </c>
      <c r="D7" s="7">
        <v>295560</v>
      </c>
      <c r="E7" s="7">
        <v>1256273.5</v>
      </c>
      <c r="F7" s="7"/>
      <c r="G7" s="7">
        <v>71090.5</v>
      </c>
      <c r="H7" s="7"/>
      <c r="I7" s="7"/>
      <c r="J7" s="7">
        <v>112960</v>
      </c>
      <c r="K7" s="7">
        <v>97453.5</v>
      </c>
      <c r="L7" s="9">
        <v>59260</v>
      </c>
      <c r="M7" s="43">
        <f>SUM(D7:L7)</f>
        <v>1892597.5</v>
      </c>
      <c r="N7" s="44">
        <v>379864.5</v>
      </c>
      <c r="O7" s="45">
        <v>1078039.6399999999</v>
      </c>
      <c r="P7" s="45"/>
      <c r="Q7" s="45">
        <v>125506</v>
      </c>
      <c r="R7" s="45"/>
      <c r="S7" s="45"/>
      <c r="T7" s="43">
        <f>SUM(N7:S7)</f>
        <v>1583410.14</v>
      </c>
    </row>
    <row r="8" spans="1:20" ht="18.75" customHeight="1" x14ac:dyDescent="0.3">
      <c r="A8" s="92"/>
      <c r="B8" s="4"/>
      <c r="C8" s="21" t="s">
        <v>9</v>
      </c>
      <c r="D8" s="22"/>
      <c r="E8" s="22"/>
      <c r="F8" s="22"/>
      <c r="G8" s="22"/>
      <c r="H8" s="22"/>
      <c r="I8" s="22"/>
      <c r="J8" s="22"/>
      <c r="K8" s="22"/>
      <c r="L8" s="23"/>
      <c r="M8" s="24">
        <f>SUM(M3:M7)</f>
        <v>11660251.450000001</v>
      </c>
      <c r="N8" s="26"/>
      <c r="O8" s="27"/>
      <c r="P8" s="27"/>
      <c r="Q8" s="27"/>
      <c r="R8" s="27"/>
      <c r="S8" s="27"/>
      <c r="T8" s="24">
        <f t="shared" ref="T8" si="1">SUM(T3:T7)</f>
        <v>12162715.58</v>
      </c>
    </row>
    <row r="9" spans="1:20" ht="15.75" thickBot="1" x14ac:dyDescent="0.3">
      <c r="A9" s="59"/>
      <c r="B9" s="4" t="s">
        <v>28</v>
      </c>
      <c r="C9" s="32"/>
      <c r="D9" s="94" t="s">
        <v>29</v>
      </c>
      <c r="E9" s="94"/>
      <c r="F9" s="94"/>
      <c r="G9" s="94"/>
      <c r="H9" s="94"/>
      <c r="I9" s="94"/>
      <c r="J9" s="94"/>
      <c r="K9" s="94"/>
      <c r="L9" s="94"/>
      <c r="M9" s="95"/>
      <c r="N9" s="90" t="s">
        <v>30</v>
      </c>
      <c r="O9" s="90"/>
      <c r="P9" s="90"/>
      <c r="Q9" s="90"/>
      <c r="R9" s="90"/>
      <c r="S9" s="90"/>
      <c r="T9" s="91"/>
    </row>
    <row r="10" spans="1:20" x14ac:dyDescent="0.3">
      <c r="A10" s="16">
        <v>440</v>
      </c>
      <c r="B10" s="15" t="s">
        <v>5</v>
      </c>
      <c r="C10" s="25" t="s">
        <v>6</v>
      </c>
      <c r="D10" s="18" t="s">
        <v>11</v>
      </c>
      <c r="E10" s="18" t="s">
        <v>12</v>
      </c>
      <c r="F10" s="18" t="s">
        <v>14</v>
      </c>
      <c r="G10" s="18" t="s">
        <v>15</v>
      </c>
      <c r="H10" s="18" t="s">
        <v>16</v>
      </c>
      <c r="I10" s="18" t="s">
        <v>17</v>
      </c>
      <c r="J10" s="18" t="s">
        <v>21</v>
      </c>
      <c r="K10" s="18" t="s">
        <v>20</v>
      </c>
      <c r="L10" s="19" t="s">
        <v>22</v>
      </c>
      <c r="M10" s="11" t="s">
        <v>7</v>
      </c>
      <c r="N10" s="17" t="s">
        <v>10</v>
      </c>
      <c r="O10" s="18" t="s">
        <v>13</v>
      </c>
      <c r="P10" s="18" t="s">
        <v>14</v>
      </c>
      <c r="Q10" s="18" t="s">
        <v>15</v>
      </c>
      <c r="R10" s="18" t="s">
        <v>16</v>
      </c>
      <c r="S10" s="18" t="s">
        <v>17</v>
      </c>
      <c r="T10" s="11" t="s">
        <v>32</v>
      </c>
    </row>
    <row r="11" spans="1:20" x14ac:dyDescent="0.3">
      <c r="A11" s="92" t="s">
        <v>19</v>
      </c>
      <c r="B11" s="15">
        <v>2702904</v>
      </c>
      <c r="C11" s="16" t="s">
        <v>0</v>
      </c>
      <c r="D11" s="2"/>
      <c r="E11" s="2"/>
      <c r="F11" s="2"/>
      <c r="G11" s="2"/>
      <c r="H11" s="2"/>
      <c r="I11" s="2"/>
      <c r="J11" s="2"/>
      <c r="K11" s="2"/>
      <c r="L11" s="8"/>
      <c r="M11" s="12">
        <f t="shared" ref="M11:M14" si="2">SUM(D11:L11)</f>
        <v>0</v>
      </c>
      <c r="N11" s="10"/>
      <c r="O11" s="2"/>
      <c r="P11" s="2"/>
      <c r="Q11" s="2"/>
      <c r="R11" s="2"/>
      <c r="S11" s="2"/>
      <c r="T11" s="12">
        <f>SUM(N11:S11)</f>
        <v>0</v>
      </c>
    </row>
    <row r="12" spans="1:20" x14ac:dyDescent="0.3">
      <c r="A12" s="92"/>
      <c r="B12" s="41">
        <v>2800407</v>
      </c>
      <c r="C12" s="42" t="s">
        <v>1</v>
      </c>
      <c r="D12" s="7"/>
      <c r="E12" s="7"/>
      <c r="F12" s="7"/>
      <c r="G12" s="7"/>
      <c r="H12" s="7"/>
      <c r="I12" s="7"/>
      <c r="J12" s="7"/>
      <c r="K12" s="7"/>
      <c r="L12" s="9"/>
      <c r="M12" s="43">
        <f t="shared" si="2"/>
        <v>0</v>
      </c>
      <c r="N12" s="44"/>
      <c r="O12" s="45"/>
      <c r="P12" s="45"/>
      <c r="Q12" s="45"/>
      <c r="R12" s="45"/>
      <c r="S12" s="45"/>
      <c r="T12" s="43">
        <f>SUM(N12:S12)</f>
        <v>0</v>
      </c>
    </row>
    <row r="13" spans="1:20" x14ac:dyDescent="0.3">
      <c r="A13" s="92"/>
      <c r="B13" s="41">
        <v>2898504</v>
      </c>
      <c r="C13" s="50" t="s">
        <v>4</v>
      </c>
      <c r="D13" s="45"/>
      <c r="E13" s="45"/>
      <c r="F13" s="45"/>
      <c r="G13" s="45"/>
      <c r="H13" s="45"/>
      <c r="I13" s="45"/>
      <c r="J13" s="45"/>
      <c r="K13" s="45"/>
      <c r="L13" s="51"/>
      <c r="M13" s="43">
        <f t="shared" si="2"/>
        <v>0</v>
      </c>
      <c r="N13" s="44"/>
      <c r="O13" s="45"/>
      <c r="P13" s="45"/>
      <c r="Q13" s="45"/>
      <c r="R13" s="45"/>
      <c r="S13" s="45"/>
      <c r="T13" s="43">
        <f>SUM(N13:S13)</f>
        <v>0</v>
      </c>
    </row>
    <row r="14" spans="1:20" x14ac:dyDescent="0.3">
      <c r="A14" s="92"/>
      <c r="B14" s="41">
        <v>2924304</v>
      </c>
      <c r="C14" s="42" t="s">
        <v>2</v>
      </c>
      <c r="D14" s="7">
        <v>181486</v>
      </c>
      <c r="E14" s="7">
        <v>1578217.5</v>
      </c>
      <c r="F14" s="7"/>
      <c r="G14" s="7">
        <v>116504</v>
      </c>
      <c r="H14" s="7">
        <v>12000</v>
      </c>
      <c r="I14" s="7">
        <v>120000</v>
      </c>
      <c r="J14" s="7"/>
      <c r="K14" s="7"/>
      <c r="L14" s="9"/>
      <c r="M14" s="43">
        <f t="shared" si="2"/>
        <v>2008207.5</v>
      </c>
      <c r="N14" s="44">
        <v>300529</v>
      </c>
      <c r="O14" s="45">
        <v>2067473</v>
      </c>
      <c r="P14" s="45"/>
      <c r="Q14" s="45">
        <v>135120</v>
      </c>
      <c r="R14" s="45">
        <v>18000</v>
      </c>
      <c r="S14" s="45">
        <v>200000</v>
      </c>
      <c r="T14" s="43">
        <f>SUM(N14:S14)</f>
        <v>2721122</v>
      </c>
    </row>
    <row r="15" spans="1:20" x14ac:dyDescent="0.3">
      <c r="A15" s="92"/>
      <c r="B15" s="41">
        <v>2956304</v>
      </c>
      <c r="C15" s="42" t="s">
        <v>3</v>
      </c>
      <c r="D15" s="7"/>
      <c r="E15" s="7"/>
      <c r="F15" s="7"/>
      <c r="G15" s="7"/>
      <c r="H15" s="7"/>
      <c r="I15" s="7"/>
      <c r="J15" s="7"/>
      <c r="K15" s="7"/>
      <c r="L15" s="9"/>
      <c r="M15" s="43">
        <f>SUM(D15:L15)</f>
        <v>0</v>
      </c>
      <c r="N15" s="44"/>
      <c r="O15" s="45"/>
      <c r="P15" s="45"/>
      <c r="Q15" s="45"/>
      <c r="R15" s="45"/>
      <c r="S15" s="45"/>
      <c r="T15" s="43">
        <f>SUM(N15:S15)</f>
        <v>0</v>
      </c>
    </row>
    <row r="16" spans="1:20" ht="19.5" thickBot="1" x14ac:dyDescent="0.35">
      <c r="A16" s="92"/>
      <c r="B16" s="46"/>
      <c r="C16" s="6" t="s">
        <v>9</v>
      </c>
      <c r="D16" s="7"/>
      <c r="E16" s="7"/>
      <c r="F16" s="7"/>
      <c r="G16" s="7"/>
      <c r="H16" s="7"/>
      <c r="I16" s="7"/>
      <c r="J16" s="7"/>
      <c r="K16" s="7"/>
      <c r="L16" s="9"/>
      <c r="M16" s="47">
        <f>SUM(M11:M15)</f>
        <v>2008207.5</v>
      </c>
      <c r="N16" s="48"/>
      <c r="O16" s="7"/>
      <c r="P16" s="7"/>
      <c r="Q16" s="7"/>
      <c r="R16" s="7"/>
      <c r="S16" s="7"/>
      <c r="T16" s="47">
        <f t="shared" ref="T16" si="3">SUM(T11:T15)</f>
        <v>2721122</v>
      </c>
    </row>
    <row r="17" spans="1:20" ht="15.75" thickBot="1" x14ac:dyDescent="0.3">
      <c r="A17" s="59"/>
      <c r="B17" s="46"/>
      <c r="C17" s="32"/>
      <c r="D17" s="94" t="s">
        <v>29</v>
      </c>
      <c r="E17" s="94"/>
      <c r="F17" s="94"/>
      <c r="G17" s="94"/>
      <c r="H17" s="94"/>
      <c r="I17" s="94"/>
      <c r="J17" s="94"/>
      <c r="K17" s="94"/>
      <c r="L17" s="94"/>
      <c r="M17" s="95"/>
      <c r="N17" s="96" t="s">
        <v>38</v>
      </c>
      <c r="O17" s="96"/>
      <c r="P17" s="96"/>
      <c r="Q17" s="96"/>
      <c r="R17" s="96"/>
      <c r="S17" s="96"/>
      <c r="T17" s="97"/>
    </row>
    <row r="18" spans="1:20" x14ac:dyDescent="0.3">
      <c r="A18" s="16"/>
      <c r="B18" s="41" t="s">
        <v>5</v>
      </c>
      <c r="C18" s="54" t="s">
        <v>6</v>
      </c>
      <c r="D18" s="55" t="s">
        <v>11</v>
      </c>
      <c r="E18" s="55" t="s">
        <v>12</v>
      </c>
      <c r="F18" s="55" t="s">
        <v>14</v>
      </c>
      <c r="G18" s="55" t="s">
        <v>15</v>
      </c>
      <c r="H18" s="55" t="s">
        <v>16</v>
      </c>
      <c r="I18" s="55" t="s">
        <v>17</v>
      </c>
      <c r="J18" s="55" t="s">
        <v>21</v>
      </c>
      <c r="K18" s="55" t="s">
        <v>20</v>
      </c>
      <c r="L18" s="56" t="s">
        <v>22</v>
      </c>
      <c r="M18" s="57" t="s">
        <v>7</v>
      </c>
      <c r="N18" s="58" t="s">
        <v>10</v>
      </c>
      <c r="O18" s="55" t="s">
        <v>13</v>
      </c>
      <c r="P18" s="55" t="s">
        <v>14</v>
      </c>
      <c r="Q18" s="55" t="s">
        <v>15</v>
      </c>
      <c r="R18" s="55" t="s">
        <v>16</v>
      </c>
      <c r="S18" s="55" t="s">
        <v>17</v>
      </c>
      <c r="T18" s="57" t="s">
        <v>32</v>
      </c>
    </row>
    <row r="19" spans="1:20" x14ac:dyDescent="0.3">
      <c r="A19" s="92" t="s">
        <v>19</v>
      </c>
      <c r="B19" s="41">
        <v>2702904</v>
      </c>
      <c r="C19" s="42" t="s">
        <v>0</v>
      </c>
      <c r="D19" s="7"/>
      <c r="E19" s="7"/>
      <c r="F19" s="7"/>
      <c r="G19" s="7"/>
      <c r="H19" s="7"/>
      <c r="I19" s="7"/>
      <c r="J19" s="7"/>
      <c r="K19" s="7"/>
      <c r="L19" s="9"/>
      <c r="M19" s="43">
        <f t="shared" ref="M19:M22" si="4">SUM(D19:L19)</f>
        <v>0</v>
      </c>
      <c r="N19" s="48"/>
      <c r="O19" s="48"/>
      <c r="P19" s="48"/>
      <c r="Q19" s="48"/>
      <c r="R19" s="48"/>
      <c r="S19" s="48"/>
      <c r="T19" s="43"/>
    </row>
    <row r="20" spans="1:20" x14ac:dyDescent="0.3">
      <c r="A20" s="92"/>
      <c r="B20" s="41">
        <v>2800407</v>
      </c>
      <c r="C20" s="42" t="s">
        <v>1</v>
      </c>
      <c r="D20" s="7"/>
      <c r="E20" s="7"/>
      <c r="F20" s="7"/>
      <c r="G20" s="7"/>
      <c r="H20" s="7"/>
      <c r="I20" s="7"/>
      <c r="J20" s="7"/>
      <c r="K20" s="7"/>
      <c r="L20" s="9"/>
      <c r="M20" s="43">
        <f t="shared" si="4"/>
        <v>0</v>
      </c>
      <c r="N20" s="48"/>
      <c r="O20" s="48"/>
      <c r="P20" s="48"/>
      <c r="Q20" s="48"/>
      <c r="R20" s="48"/>
      <c r="S20" s="48"/>
      <c r="T20" s="43"/>
    </row>
    <row r="21" spans="1:20" x14ac:dyDescent="0.3">
      <c r="A21" s="92"/>
      <c r="B21" s="41">
        <v>2898504</v>
      </c>
      <c r="C21" s="50" t="s">
        <v>4</v>
      </c>
      <c r="D21" s="45"/>
      <c r="E21" s="45"/>
      <c r="F21" s="45"/>
      <c r="G21" s="45"/>
      <c r="H21" s="45"/>
      <c r="I21" s="45"/>
      <c r="J21" s="45"/>
      <c r="K21" s="45"/>
      <c r="L21" s="51"/>
      <c r="M21" s="43">
        <f t="shared" si="4"/>
        <v>0</v>
      </c>
      <c r="N21" s="44"/>
      <c r="O21" s="45"/>
      <c r="P21" s="45"/>
      <c r="Q21" s="45"/>
      <c r="R21" s="45"/>
      <c r="S21" s="45"/>
      <c r="T21" s="43">
        <f>SUM(N21:S21)</f>
        <v>0</v>
      </c>
    </row>
    <row r="22" spans="1:20" x14ac:dyDescent="0.3">
      <c r="A22" s="92"/>
      <c r="B22" s="41">
        <v>2924304</v>
      </c>
      <c r="C22" s="42" t="s">
        <v>2</v>
      </c>
      <c r="D22" s="7">
        <v>181486</v>
      </c>
      <c r="E22" s="7">
        <v>1578217.5</v>
      </c>
      <c r="F22" s="7"/>
      <c r="G22" s="7">
        <v>116504</v>
      </c>
      <c r="H22" s="7">
        <v>12000</v>
      </c>
      <c r="I22" s="7">
        <v>120000</v>
      </c>
      <c r="J22" s="7"/>
      <c r="K22" s="7"/>
      <c r="L22" s="9"/>
      <c r="M22" s="43">
        <f t="shared" si="4"/>
        <v>2008207.5</v>
      </c>
      <c r="N22" s="44">
        <f t="shared" ref="N22:S22" si="5">N6-N14</f>
        <v>-210123.77000000002</v>
      </c>
      <c r="O22" s="44">
        <f t="shared" si="5"/>
        <v>-615158.08000000007</v>
      </c>
      <c r="P22" s="44">
        <f t="shared" si="5"/>
        <v>0</v>
      </c>
      <c r="Q22" s="44">
        <f t="shared" si="5"/>
        <v>-71040</v>
      </c>
      <c r="R22" s="44">
        <f t="shared" si="5"/>
        <v>-18000</v>
      </c>
      <c r="S22" s="44">
        <f t="shared" si="5"/>
        <v>-200000</v>
      </c>
      <c r="T22" s="43">
        <f>SUM(N22:S22)</f>
        <v>-1114321.8500000001</v>
      </c>
    </row>
    <row r="23" spans="1:20" x14ac:dyDescent="0.3">
      <c r="A23" s="92"/>
      <c r="B23" s="41">
        <v>2956304</v>
      </c>
      <c r="C23" s="42" t="s">
        <v>3</v>
      </c>
      <c r="D23" s="7"/>
      <c r="E23" s="7"/>
      <c r="F23" s="7"/>
      <c r="G23" s="7"/>
      <c r="H23" s="7"/>
      <c r="I23" s="7"/>
      <c r="J23" s="7"/>
      <c r="K23" s="7"/>
      <c r="L23" s="9"/>
      <c r="M23" s="43">
        <f>SUM(D23:L23)</f>
        <v>0</v>
      </c>
      <c r="N23" s="48"/>
      <c r="O23" s="48"/>
      <c r="P23" s="48"/>
      <c r="Q23" s="48"/>
      <c r="R23" s="48"/>
      <c r="S23" s="48"/>
      <c r="T23" s="43"/>
    </row>
    <row r="24" spans="1:20" ht="19.5" thickBot="1" x14ac:dyDescent="0.35">
      <c r="A24" s="92"/>
      <c r="B24" s="46"/>
      <c r="C24" s="6" t="s">
        <v>9</v>
      </c>
      <c r="D24" s="7"/>
      <c r="E24" s="7"/>
      <c r="F24" s="7"/>
      <c r="G24" s="7"/>
      <c r="H24" s="7"/>
      <c r="I24" s="7"/>
      <c r="J24" s="7"/>
      <c r="K24" s="7"/>
      <c r="L24" s="9"/>
      <c r="M24" s="47">
        <f>SUM(M19:M23)</f>
        <v>2008207.5</v>
      </c>
      <c r="N24" s="48"/>
      <c r="O24" s="7"/>
      <c r="P24" s="7"/>
      <c r="Q24" s="7"/>
      <c r="R24" s="7"/>
      <c r="S24" s="7"/>
      <c r="T24" s="49">
        <f t="shared" ref="T24" si="6">SUM(T19:T23)</f>
        <v>-1114321.8500000001</v>
      </c>
    </row>
    <row r="25" spans="1:20" ht="19.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93" t="s">
        <v>39</v>
      </c>
      <c r="S25" s="93"/>
      <c r="T25" s="66">
        <f>1-N27/N28</f>
        <v>0.40950822859100033</v>
      </c>
    </row>
    <row r="26" spans="1:20" ht="19.5" thickTop="1" x14ac:dyDescent="0.3">
      <c r="B26" s="61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4"/>
    </row>
    <row r="27" spans="1:20" s="3" customFormat="1" hidden="1" x14ac:dyDescent="0.3">
      <c r="A27"/>
      <c r="B27" s="61"/>
      <c r="C27" s="6" t="s">
        <v>35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>T6</f>
        <v>1606800.15</v>
      </c>
      <c r="O27" s="63"/>
      <c r="P27" s="63"/>
      <c r="Q27" s="63"/>
      <c r="R27" s="63"/>
      <c r="S27" s="63"/>
      <c r="T27" s="64"/>
    </row>
    <row r="28" spans="1:20" s="3" customFormat="1" hidden="1" x14ac:dyDescent="0.3">
      <c r="A28"/>
      <c r="B28" s="61"/>
      <c r="C28" s="6" t="s">
        <v>36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>T14</f>
        <v>2721122</v>
      </c>
      <c r="O28" s="63"/>
      <c r="P28" s="63"/>
      <c r="Q28" s="63"/>
      <c r="R28" s="63"/>
      <c r="S28" s="63"/>
      <c r="T28" s="64"/>
    </row>
    <row r="29" spans="1:20" s="3" customFormat="1" hidden="1" x14ac:dyDescent="0.3">
      <c r="A29"/>
      <c r="B29" s="61"/>
      <c r="C29" s="65" t="s">
        <v>34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>
        <f>N27-N28</f>
        <v>-1114321.8500000001</v>
      </c>
      <c r="O29" s="63"/>
      <c r="P29" s="63"/>
      <c r="Q29" s="63"/>
      <c r="R29" s="63"/>
      <c r="S29" s="63"/>
      <c r="T29" s="64"/>
    </row>
    <row r="30" spans="1:20" s="3" customFormat="1" hidden="1" x14ac:dyDescent="0.3">
      <c r="A30"/>
      <c r="B30" s="61"/>
      <c r="O30" s="63"/>
      <c r="P30" s="63"/>
      <c r="Q30" s="63"/>
      <c r="R30" s="63"/>
      <c r="S30" s="63"/>
      <c r="T30" s="64"/>
    </row>
  </sheetData>
  <mergeCells count="10">
    <mergeCell ref="D1:M1"/>
    <mergeCell ref="N1:T1"/>
    <mergeCell ref="A3:A8"/>
    <mergeCell ref="R25:S25"/>
    <mergeCell ref="D9:M9"/>
    <mergeCell ref="N9:T9"/>
    <mergeCell ref="A11:A16"/>
    <mergeCell ref="D17:M17"/>
    <mergeCell ref="N17:T17"/>
    <mergeCell ref="A19:A24"/>
  </mergeCells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1"/>
  <sheetViews>
    <sheetView workbookViewId="0">
      <selection activeCell="A27" sqref="A27:XFD30"/>
    </sheetView>
  </sheetViews>
  <sheetFormatPr defaultRowHeight="18.75" x14ac:dyDescent="0.3"/>
  <cols>
    <col min="2" max="2" width="15.28515625" style="5" customWidth="1"/>
    <col min="3" max="3" width="24.42578125" customWidth="1"/>
    <col min="4" max="4" width="18.85546875" style="3" hidden="1" customWidth="1"/>
    <col min="5" max="6" width="14.28515625" style="3" hidden="1" customWidth="1"/>
    <col min="7" max="7" width="12.5703125" style="3" hidden="1" customWidth="1"/>
    <col min="8" max="8" width="11.5703125" style="3" hidden="1" customWidth="1"/>
    <col min="9" max="9" width="13.85546875" style="3" hidden="1" customWidth="1"/>
    <col min="10" max="10" width="13.5703125" style="3" hidden="1" customWidth="1"/>
    <col min="11" max="12" width="11.5703125" style="3" hidden="1" customWidth="1"/>
    <col min="13" max="13" width="22" style="3" hidden="1" customWidth="1"/>
    <col min="14" max="14" width="20.5703125" style="3" bestFit="1" customWidth="1"/>
    <col min="15" max="16" width="14.28515625" style="3" bestFit="1" customWidth="1"/>
    <col min="17" max="17" width="12.5703125" style="3" bestFit="1" customWidth="1"/>
    <col min="18" max="18" width="12.28515625" style="3" bestFit="1" customWidth="1"/>
    <col min="19" max="19" width="13.85546875" style="3" bestFit="1" customWidth="1"/>
    <col min="20" max="20" width="21.140625" style="14" bestFit="1" customWidth="1"/>
  </cols>
  <sheetData>
    <row r="1" spans="1:20" ht="15.75" thickBot="1" x14ac:dyDescent="0.3">
      <c r="A1" s="1" t="s">
        <v>18</v>
      </c>
      <c r="B1" s="4" t="s">
        <v>24</v>
      </c>
      <c r="C1" s="1"/>
      <c r="D1" s="90" t="s">
        <v>25</v>
      </c>
      <c r="E1" s="90"/>
      <c r="F1" s="90"/>
      <c r="G1" s="90"/>
      <c r="H1" s="90"/>
      <c r="I1" s="90"/>
      <c r="J1" s="90"/>
      <c r="K1" s="90"/>
      <c r="L1" s="90"/>
      <c r="M1" s="91"/>
      <c r="N1" s="90" t="s">
        <v>23</v>
      </c>
      <c r="O1" s="90"/>
      <c r="P1" s="90"/>
      <c r="Q1" s="90"/>
      <c r="R1" s="90"/>
      <c r="S1" s="90"/>
      <c r="T1" s="91"/>
    </row>
    <row r="2" spans="1:20" x14ac:dyDescent="0.3">
      <c r="A2" s="16">
        <v>170</v>
      </c>
      <c r="B2" s="41" t="s">
        <v>5</v>
      </c>
      <c r="C2" s="42" t="s">
        <v>6</v>
      </c>
      <c r="D2" s="55" t="s">
        <v>11</v>
      </c>
      <c r="E2" s="55" t="s">
        <v>12</v>
      </c>
      <c r="F2" s="55" t="s">
        <v>14</v>
      </c>
      <c r="G2" s="55" t="s">
        <v>15</v>
      </c>
      <c r="H2" s="55" t="s">
        <v>16</v>
      </c>
      <c r="I2" s="55" t="s">
        <v>17</v>
      </c>
      <c r="J2" s="55" t="s">
        <v>21</v>
      </c>
      <c r="K2" s="55" t="s">
        <v>20</v>
      </c>
      <c r="L2" s="56" t="s">
        <v>22</v>
      </c>
      <c r="M2" s="57" t="s">
        <v>7</v>
      </c>
      <c r="N2" s="58" t="s">
        <v>10</v>
      </c>
      <c r="O2" s="55" t="s">
        <v>13</v>
      </c>
      <c r="P2" s="55" t="s">
        <v>14</v>
      </c>
      <c r="Q2" s="55" t="s">
        <v>15</v>
      </c>
      <c r="R2" s="55" t="s">
        <v>16</v>
      </c>
      <c r="S2" s="55" t="s">
        <v>17</v>
      </c>
      <c r="T2" s="57" t="s">
        <v>8</v>
      </c>
    </row>
    <row r="3" spans="1:20" ht="22.5" customHeight="1" x14ac:dyDescent="0.3">
      <c r="A3" s="92" t="s">
        <v>19</v>
      </c>
      <c r="B3" s="41">
        <v>2702904</v>
      </c>
      <c r="C3" s="42" t="s">
        <v>0</v>
      </c>
      <c r="D3" s="7">
        <v>1705366</v>
      </c>
      <c r="E3" s="7">
        <v>139541.5</v>
      </c>
      <c r="F3" s="7">
        <v>1159200.5</v>
      </c>
      <c r="G3" s="7">
        <v>42967.7</v>
      </c>
      <c r="H3" s="7">
        <v>70000</v>
      </c>
      <c r="I3" s="7">
        <v>371000</v>
      </c>
      <c r="J3" s="7"/>
      <c r="K3" s="7"/>
      <c r="L3" s="9"/>
      <c r="M3" s="43">
        <f t="shared" ref="M3:M6" si="0">SUM(D3:L3)</f>
        <v>3488075.7</v>
      </c>
      <c r="N3" s="48">
        <v>1929122.94</v>
      </c>
      <c r="O3" s="7">
        <v>164006.5</v>
      </c>
      <c r="P3" s="7">
        <v>1257009.42</v>
      </c>
      <c r="Q3" s="7">
        <v>71915.399999999994</v>
      </c>
      <c r="R3" s="7">
        <v>99000</v>
      </c>
      <c r="S3" s="7">
        <v>539000</v>
      </c>
      <c r="T3" s="43">
        <f>SUM(N3:S3)</f>
        <v>4060054.26</v>
      </c>
    </row>
    <row r="4" spans="1:20" ht="22.5" customHeight="1" x14ac:dyDescent="0.3">
      <c r="A4" s="92"/>
      <c r="B4" s="41">
        <v>2800407</v>
      </c>
      <c r="C4" s="42" t="s">
        <v>1</v>
      </c>
      <c r="D4" s="7">
        <v>1009259.81</v>
      </c>
      <c r="E4" s="7">
        <v>1121234</v>
      </c>
      <c r="F4" s="7"/>
      <c r="G4" s="7">
        <v>68031.289999999994</v>
      </c>
      <c r="H4" s="7"/>
      <c r="I4" s="7"/>
      <c r="J4" s="7"/>
      <c r="K4" s="7"/>
      <c r="L4" s="9"/>
      <c r="M4" s="43">
        <f t="shared" si="0"/>
        <v>2198525.1</v>
      </c>
      <c r="N4" s="44">
        <v>1196738.1200000001</v>
      </c>
      <c r="O4" s="45">
        <v>1271776.46</v>
      </c>
      <c r="P4" s="45"/>
      <c r="Q4" s="45">
        <v>133813.51</v>
      </c>
      <c r="R4" s="45"/>
      <c r="S4" s="45"/>
      <c r="T4" s="43">
        <f>SUM(N4:S4)</f>
        <v>2602328.09</v>
      </c>
    </row>
    <row r="5" spans="1:20" ht="22.5" customHeight="1" x14ac:dyDescent="0.3">
      <c r="A5" s="92"/>
      <c r="B5" s="41">
        <v>2898504</v>
      </c>
      <c r="C5" s="50" t="s">
        <v>4</v>
      </c>
      <c r="D5" s="45">
        <v>196414.4</v>
      </c>
      <c r="E5" s="45">
        <v>1865325.25</v>
      </c>
      <c r="F5" s="45"/>
      <c r="G5" s="45">
        <v>106600</v>
      </c>
      <c r="H5" s="45">
        <v>40000</v>
      </c>
      <c r="I5" s="45">
        <v>236000</v>
      </c>
      <c r="J5" s="45"/>
      <c r="K5" s="45"/>
      <c r="L5" s="51"/>
      <c r="M5" s="43">
        <f t="shared" si="0"/>
        <v>2444339.65</v>
      </c>
      <c r="N5" s="44">
        <v>233037.15</v>
      </c>
      <c r="O5" s="45">
        <v>1845367.91</v>
      </c>
      <c r="P5" s="45"/>
      <c r="Q5" s="45">
        <v>156467.88</v>
      </c>
      <c r="R5" s="45">
        <v>12750</v>
      </c>
      <c r="S5" s="45">
        <v>62500</v>
      </c>
      <c r="T5" s="43">
        <f>SUM(N5:S5)</f>
        <v>2310122.94</v>
      </c>
    </row>
    <row r="6" spans="1:20" ht="22.5" customHeight="1" x14ac:dyDescent="0.3">
      <c r="A6" s="92"/>
      <c r="B6" s="41">
        <v>2924304</v>
      </c>
      <c r="C6" s="42" t="s">
        <v>2</v>
      </c>
      <c r="D6" s="7">
        <v>81305</v>
      </c>
      <c r="E6" s="7">
        <v>1512208.5</v>
      </c>
      <c r="F6" s="7"/>
      <c r="G6" s="7">
        <v>43200</v>
      </c>
      <c r="H6" s="7"/>
      <c r="I6" s="7"/>
      <c r="J6" s="7"/>
      <c r="K6" s="7"/>
      <c r="L6" s="9"/>
      <c r="M6" s="43">
        <f t="shared" si="0"/>
        <v>1636713.5</v>
      </c>
      <c r="N6" s="44">
        <v>90405.23</v>
      </c>
      <c r="O6" s="45">
        <v>1452314.92</v>
      </c>
      <c r="P6" s="45"/>
      <c r="Q6" s="45">
        <v>64080</v>
      </c>
      <c r="R6" s="45"/>
      <c r="S6" s="45"/>
      <c r="T6" s="43">
        <f>SUM(N6:S6)</f>
        <v>1606800.15</v>
      </c>
    </row>
    <row r="7" spans="1:20" ht="22.5" customHeight="1" x14ac:dyDescent="0.3">
      <c r="A7" s="92"/>
      <c r="B7" s="41">
        <v>2956304</v>
      </c>
      <c r="C7" s="42" t="s">
        <v>3</v>
      </c>
      <c r="D7" s="7">
        <v>295560</v>
      </c>
      <c r="E7" s="7">
        <v>1256273.5</v>
      </c>
      <c r="F7" s="7"/>
      <c r="G7" s="7">
        <v>71090.5</v>
      </c>
      <c r="H7" s="7"/>
      <c r="I7" s="7"/>
      <c r="J7" s="7">
        <v>112960</v>
      </c>
      <c r="K7" s="7">
        <v>97453.5</v>
      </c>
      <c r="L7" s="9">
        <v>59260</v>
      </c>
      <c r="M7" s="43">
        <f>SUM(D7:L7)</f>
        <v>1892597.5</v>
      </c>
      <c r="N7" s="44">
        <v>379864.5</v>
      </c>
      <c r="O7" s="45">
        <v>1078039.6399999999</v>
      </c>
      <c r="P7" s="45"/>
      <c r="Q7" s="45">
        <v>125506</v>
      </c>
      <c r="R7" s="45"/>
      <c r="S7" s="45"/>
      <c r="T7" s="43">
        <f>SUM(N7:S7)</f>
        <v>1583410.14</v>
      </c>
    </row>
    <row r="8" spans="1:20" ht="18.75" customHeight="1" x14ac:dyDescent="0.3">
      <c r="A8" s="92"/>
      <c r="B8" s="46"/>
      <c r="C8" s="21" t="s">
        <v>9</v>
      </c>
      <c r="D8" s="22"/>
      <c r="E8" s="22"/>
      <c r="F8" s="22"/>
      <c r="G8" s="22"/>
      <c r="H8" s="22"/>
      <c r="I8" s="22"/>
      <c r="J8" s="22"/>
      <c r="K8" s="22"/>
      <c r="L8" s="23"/>
      <c r="M8" s="52">
        <f>SUM(M3:M7)</f>
        <v>11660251.450000001</v>
      </c>
      <c r="N8" s="53"/>
      <c r="O8" s="22"/>
      <c r="P8" s="22"/>
      <c r="Q8" s="22"/>
      <c r="R8" s="22"/>
      <c r="S8" s="22"/>
      <c r="T8" s="52">
        <f t="shared" ref="T8" si="1">SUM(T3:T7)</f>
        <v>12162715.58</v>
      </c>
    </row>
    <row r="9" spans="1:20" ht="18.75" customHeight="1" thickBot="1" x14ac:dyDescent="0.3">
      <c r="A9" s="20"/>
      <c r="B9" s="46" t="s">
        <v>24</v>
      </c>
      <c r="C9" s="32"/>
      <c r="D9" s="94" t="s">
        <v>26</v>
      </c>
      <c r="E9" s="94"/>
      <c r="F9" s="94"/>
      <c r="G9" s="94"/>
      <c r="H9" s="94"/>
      <c r="I9" s="94"/>
      <c r="J9" s="94"/>
      <c r="K9" s="94"/>
      <c r="L9" s="94"/>
      <c r="M9" s="99"/>
      <c r="N9" s="96" t="s">
        <v>27</v>
      </c>
      <c r="O9" s="96"/>
      <c r="P9" s="96"/>
      <c r="Q9" s="96"/>
      <c r="R9" s="96"/>
      <c r="S9" s="96"/>
      <c r="T9" s="97"/>
    </row>
    <row r="10" spans="1:20" x14ac:dyDescent="0.3">
      <c r="A10" s="16">
        <v>150</v>
      </c>
      <c r="B10" s="41" t="s">
        <v>5</v>
      </c>
      <c r="C10" s="54" t="s">
        <v>6</v>
      </c>
      <c r="D10" s="55" t="s">
        <v>11</v>
      </c>
      <c r="E10" s="55" t="s">
        <v>12</v>
      </c>
      <c r="F10" s="55" t="s">
        <v>14</v>
      </c>
      <c r="G10" s="55" t="s">
        <v>15</v>
      </c>
      <c r="H10" s="55" t="s">
        <v>16</v>
      </c>
      <c r="I10" s="55" t="s">
        <v>17</v>
      </c>
      <c r="J10" s="55" t="s">
        <v>21</v>
      </c>
      <c r="K10" s="55" t="s">
        <v>20</v>
      </c>
      <c r="L10" s="56" t="s">
        <v>22</v>
      </c>
      <c r="M10" s="57" t="s">
        <v>7</v>
      </c>
      <c r="N10" s="58" t="s">
        <v>10</v>
      </c>
      <c r="O10" s="55" t="s">
        <v>13</v>
      </c>
      <c r="P10" s="55" t="s">
        <v>14</v>
      </c>
      <c r="Q10" s="55" t="s">
        <v>15</v>
      </c>
      <c r="R10" s="55" t="s">
        <v>16</v>
      </c>
      <c r="S10" s="55" t="s">
        <v>17</v>
      </c>
      <c r="T10" s="57" t="s">
        <v>31</v>
      </c>
    </row>
    <row r="11" spans="1:20" x14ac:dyDescent="0.3">
      <c r="A11" s="92" t="s">
        <v>19</v>
      </c>
      <c r="B11" s="41">
        <v>2702904</v>
      </c>
      <c r="C11" s="42" t="s">
        <v>0</v>
      </c>
      <c r="D11" s="7">
        <v>1705366</v>
      </c>
      <c r="E11" s="7">
        <v>139541.5</v>
      </c>
      <c r="F11" s="7">
        <v>1159200.5</v>
      </c>
      <c r="G11" s="7">
        <v>42967.7</v>
      </c>
      <c r="H11" s="7">
        <v>70000</v>
      </c>
      <c r="I11" s="7">
        <v>371000</v>
      </c>
      <c r="J11" s="7"/>
      <c r="K11" s="7"/>
      <c r="L11" s="9"/>
      <c r="M11" s="43">
        <f t="shared" ref="M11:M14" si="2">SUM(D11:L11)</f>
        <v>3488075.7</v>
      </c>
      <c r="N11" s="48">
        <v>2120294.6</v>
      </c>
      <c r="O11" s="7">
        <v>157362.5</v>
      </c>
      <c r="P11" s="7">
        <v>1684296.75</v>
      </c>
      <c r="Q11" s="7">
        <v>59090.46</v>
      </c>
      <c r="R11" s="7">
        <v>26500</v>
      </c>
      <c r="S11" s="7">
        <v>478950</v>
      </c>
      <c r="T11" s="43">
        <f>SUM(N11:S11)</f>
        <v>4526494.3100000005</v>
      </c>
    </row>
    <row r="12" spans="1:20" x14ac:dyDescent="0.3">
      <c r="A12" s="92"/>
      <c r="B12" s="41">
        <v>2800407</v>
      </c>
      <c r="C12" s="42" t="s">
        <v>1</v>
      </c>
      <c r="D12" s="7">
        <v>1009259.81</v>
      </c>
      <c r="E12" s="7">
        <v>1121234</v>
      </c>
      <c r="F12" s="7"/>
      <c r="G12" s="7">
        <v>68031.289999999994</v>
      </c>
      <c r="H12" s="7"/>
      <c r="I12" s="7"/>
      <c r="J12" s="7"/>
      <c r="K12" s="7"/>
      <c r="L12" s="9"/>
      <c r="M12" s="43">
        <f t="shared" si="2"/>
        <v>2198525.1</v>
      </c>
      <c r="N12" s="44">
        <v>1313846.71</v>
      </c>
      <c r="O12" s="45">
        <v>1674260.6</v>
      </c>
      <c r="P12" s="45"/>
      <c r="Q12" s="45">
        <v>116659.53</v>
      </c>
      <c r="R12" s="45"/>
      <c r="S12" s="45"/>
      <c r="T12" s="43">
        <f>SUM(N12:S12)</f>
        <v>3104766.84</v>
      </c>
    </row>
    <row r="13" spans="1:20" x14ac:dyDescent="0.3">
      <c r="A13" s="92"/>
      <c r="B13" s="41">
        <v>2898504</v>
      </c>
      <c r="C13" s="50" t="s">
        <v>4</v>
      </c>
      <c r="D13" s="45"/>
      <c r="E13" s="45"/>
      <c r="F13" s="45"/>
      <c r="G13" s="45"/>
      <c r="H13" s="45"/>
      <c r="I13" s="45"/>
      <c r="J13" s="45"/>
      <c r="K13" s="45"/>
      <c r="L13" s="51"/>
      <c r="M13" s="43">
        <f t="shared" si="2"/>
        <v>0</v>
      </c>
      <c r="N13" s="44"/>
      <c r="O13" s="45"/>
      <c r="P13" s="45"/>
      <c r="Q13" s="45"/>
      <c r="R13" s="45"/>
      <c r="S13" s="45"/>
      <c r="T13" s="43">
        <f>SUM(N13:S13)</f>
        <v>0</v>
      </c>
    </row>
    <row r="14" spans="1:20" x14ac:dyDescent="0.3">
      <c r="A14" s="92"/>
      <c r="B14" s="41">
        <v>2924304</v>
      </c>
      <c r="C14" s="42" t="s">
        <v>2</v>
      </c>
      <c r="D14" s="7"/>
      <c r="E14" s="7"/>
      <c r="F14" s="7"/>
      <c r="G14" s="7"/>
      <c r="H14" s="7"/>
      <c r="I14" s="7"/>
      <c r="J14" s="7"/>
      <c r="K14" s="7"/>
      <c r="L14" s="9"/>
      <c r="M14" s="43">
        <f t="shared" si="2"/>
        <v>0</v>
      </c>
      <c r="N14" s="44"/>
      <c r="O14" s="45"/>
      <c r="P14" s="45"/>
      <c r="Q14" s="45"/>
      <c r="R14" s="45"/>
      <c r="S14" s="45"/>
      <c r="T14" s="43">
        <f>SUM(N14:S14)</f>
        <v>0</v>
      </c>
    </row>
    <row r="15" spans="1:20" x14ac:dyDescent="0.3">
      <c r="A15" s="92"/>
      <c r="B15" s="41">
        <v>2956304</v>
      </c>
      <c r="C15" s="42" t="s">
        <v>3</v>
      </c>
      <c r="D15" s="7">
        <v>295560</v>
      </c>
      <c r="E15" s="7">
        <v>1256273.5</v>
      </c>
      <c r="F15" s="7"/>
      <c r="G15" s="7">
        <v>71090.5</v>
      </c>
      <c r="H15" s="7"/>
      <c r="I15" s="7"/>
      <c r="J15" s="7"/>
      <c r="K15" s="7"/>
      <c r="L15" s="9"/>
      <c r="M15" s="43">
        <f>SUM(D15:L15)</f>
        <v>1622924</v>
      </c>
      <c r="N15" s="44">
        <v>332641.8</v>
      </c>
      <c r="O15" s="45">
        <v>1662100.1</v>
      </c>
      <c r="P15" s="45"/>
      <c r="Q15" s="45">
        <v>109556.4</v>
      </c>
      <c r="R15" s="45"/>
      <c r="S15" s="45"/>
      <c r="T15" s="43">
        <f>SUM(N15:S15)</f>
        <v>2104298.3000000003</v>
      </c>
    </row>
    <row r="16" spans="1:20" ht="19.5" thickBot="1" x14ac:dyDescent="0.35">
      <c r="A16" s="92"/>
      <c r="B16" s="46"/>
      <c r="C16" s="6" t="s">
        <v>9</v>
      </c>
      <c r="D16" s="22"/>
      <c r="E16" s="22"/>
      <c r="F16" s="22"/>
      <c r="G16" s="22"/>
      <c r="H16" s="22"/>
      <c r="I16" s="22"/>
      <c r="J16" s="22"/>
      <c r="K16" s="22"/>
      <c r="L16" s="23"/>
      <c r="M16" s="47">
        <f>SUM(M11:M15)</f>
        <v>7309524.8000000007</v>
      </c>
      <c r="N16" s="48"/>
      <c r="O16" s="7"/>
      <c r="P16" s="7"/>
      <c r="Q16" s="7"/>
      <c r="R16" s="7"/>
      <c r="S16" s="7"/>
      <c r="T16" s="47">
        <f t="shared" ref="T16" si="3">SUM(T11:T15)</f>
        <v>9735559.4500000011</v>
      </c>
    </row>
    <row r="17" spans="1:20" ht="15.75" thickBot="1" x14ac:dyDescent="0.3">
      <c r="A17" s="20"/>
      <c r="B17" s="46"/>
      <c r="C17" s="32"/>
      <c r="D17" s="94" t="s">
        <v>29</v>
      </c>
      <c r="E17" s="94"/>
      <c r="F17" s="94"/>
      <c r="G17" s="94"/>
      <c r="H17" s="94"/>
      <c r="I17" s="94"/>
      <c r="J17" s="94"/>
      <c r="K17" s="94"/>
      <c r="L17" s="94"/>
      <c r="M17" s="95"/>
      <c r="N17" s="96" t="s">
        <v>38</v>
      </c>
      <c r="O17" s="96"/>
      <c r="P17" s="96"/>
      <c r="Q17" s="96"/>
      <c r="R17" s="96"/>
      <c r="S17" s="96"/>
      <c r="T17" s="97"/>
    </row>
    <row r="18" spans="1:20" x14ac:dyDescent="0.3">
      <c r="A18" s="16"/>
      <c r="B18" s="41" t="s">
        <v>5</v>
      </c>
      <c r="C18" s="54" t="s">
        <v>6</v>
      </c>
      <c r="D18" s="55" t="s">
        <v>11</v>
      </c>
      <c r="E18" s="55" t="s">
        <v>12</v>
      </c>
      <c r="F18" s="55" t="s">
        <v>14</v>
      </c>
      <c r="G18" s="55" t="s">
        <v>15</v>
      </c>
      <c r="H18" s="55" t="s">
        <v>16</v>
      </c>
      <c r="I18" s="55" t="s">
        <v>17</v>
      </c>
      <c r="J18" s="55" t="s">
        <v>21</v>
      </c>
      <c r="K18" s="55" t="s">
        <v>20</v>
      </c>
      <c r="L18" s="56" t="s">
        <v>22</v>
      </c>
      <c r="M18" s="57" t="s">
        <v>7</v>
      </c>
      <c r="N18" s="58" t="s">
        <v>10</v>
      </c>
      <c r="O18" s="55" t="s">
        <v>13</v>
      </c>
      <c r="P18" s="55" t="s">
        <v>14</v>
      </c>
      <c r="Q18" s="55" t="s">
        <v>15</v>
      </c>
      <c r="R18" s="55" t="s">
        <v>16</v>
      </c>
      <c r="S18" s="55" t="s">
        <v>17</v>
      </c>
      <c r="T18" s="57" t="s">
        <v>32</v>
      </c>
    </row>
    <row r="19" spans="1:20" x14ac:dyDescent="0.3">
      <c r="A19" s="92" t="s">
        <v>19</v>
      </c>
      <c r="B19" s="41">
        <v>2702904</v>
      </c>
      <c r="C19" s="42" t="s">
        <v>0</v>
      </c>
      <c r="D19" s="7"/>
      <c r="E19" s="7"/>
      <c r="F19" s="7"/>
      <c r="G19" s="7"/>
      <c r="H19" s="7"/>
      <c r="I19" s="7"/>
      <c r="J19" s="7"/>
      <c r="K19" s="7"/>
      <c r="L19" s="9"/>
      <c r="M19" s="43">
        <f t="shared" ref="M19:M22" si="4">SUM(D19:L19)</f>
        <v>0</v>
      </c>
      <c r="N19" s="48">
        <f t="shared" ref="N19:S20" si="5">N3-N11</f>
        <v>-191171.66000000015</v>
      </c>
      <c r="O19" s="48">
        <f t="shared" si="5"/>
        <v>6644</v>
      </c>
      <c r="P19" s="48">
        <f t="shared" si="5"/>
        <v>-427287.33000000007</v>
      </c>
      <c r="Q19" s="48">
        <f t="shared" si="5"/>
        <v>12824.939999999995</v>
      </c>
      <c r="R19" s="48">
        <f t="shared" si="5"/>
        <v>72500</v>
      </c>
      <c r="S19" s="48">
        <f t="shared" si="5"/>
        <v>60050</v>
      </c>
      <c r="T19" s="43">
        <f>SUM(N19:S19)</f>
        <v>-466440.05000000028</v>
      </c>
    </row>
    <row r="20" spans="1:20" x14ac:dyDescent="0.3">
      <c r="A20" s="92"/>
      <c r="B20" s="41">
        <v>2800407</v>
      </c>
      <c r="C20" s="42" t="s">
        <v>1</v>
      </c>
      <c r="D20" s="7"/>
      <c r="E20" s="7"/>
      <c r="F20" s="7"/>
      <c r="G20" s="7"/>
      <c r="H20" s="7"/>
      <c r="I20" s="7"/>
      <c r="J20" s="7"/>
      <c r="K20" s="7"/>
      <c r="L20" s="9"/>
      <c r="M20" s="43">
        <f t="shared" si="4"/>
        <v>0</v>
      </c>
      <c r="N20" s="48">
        <f t="shared" si="5"/>
        <v>-117108.58999999985</v>
      </c>
      <c r="O20" s="48">
        <f t="shared" si="5"/>
        <v>-402484.14000000013</v>
      </c>
      <c r="P20" s="48">
        <f t="shared" si="5"/>
        <v>0</v>
      </c>
      <c r="Q20" s="48">
        <f t="shared" si="5"/>
        <v>17153.98000000001</v>
      </c>
      <c r="R20" s="48">
        <f t="shared" si="5"/>
        <v>0</v>
      </c>
      <c r="S20" s="48">
        <f t="shared" si="5"/>
        <v>0</v>
      </c>
      <c r="T20" s="43">
        <f>SUM(N20:S20)</f>
        <v>-502438.75</v>
      </c>
    </row>
    <row r="21" spans="1:20" x14ac:dyDescent="0.3">
      <c r="A21" s="92"/>
      <c r="B21" s="41">
        <v>2898504</v>
      </c>
      <c r="C21" s="50" t="s">
        <v>4</v>
      </c>
      <c r="D21" s="45"/>
      <c r="E21" s="45"/>
      <c r="F21" s="45"/>
      <c r="G21" s="45"/>
      <c r="H21" s="45"/>
      <c r="I21" s="45"/>
      <c r="J21" s="45"/>
      <c r="K21" s="45"/>
      <c r="L21" s="51"/>
      <c r="M21" s="43">
        <f t="shared" si="4"/>
        <v>0</v>
      </c>
      <c r="N21" s="44"/>
      <c r="O21" s="45"/>
      <c r="P21" s="45"/>
      <c r="Q21" s="45"/>
      <c r="R21" s="45"/>
      <c r="S21" s="45"/>
      <c r="T21" s="43">
        <f>SUM(N21:S21)</f>
        <v>0</v>
      </c>
    </row>
    <row r="22" spans="1:20" x14ac:dyDescent="0.3">
      <c r="A22" s="92"/>
      <c r="B22" s="41">
        <v>2924304</v>
      </c>
      <c r="C22" s="42" t="s">
        <v>2</v>
      </c>
      <c r="D22" s="7">
        <v>181486</v>
      </c>
      <c r="E22" s="7">
        <v>1578217.5</v>
      </c>
      <c r="F22" s="7"/>
      <c r="G22" s="7">
        <v>116504</v>
      </c>
      <c r="H22" s="7">
        <v>12000</v>
      </c>
      <c r="I22" s="7">
        <v>120000</v>
      </c>
      <c r="J22" s="7"/>
      <c r="K22" s="7"/>
      <c r="L22" s="9"/>
      <c r="M22" s="43">
        <f t="shared" si="4"/>
        <v>2008207.5</v>
      </c>
      <c r="N22" s="44"/>
      <c r="O22" s="44"/>
      <c r="P22" s="44"/>
      <c r="Q22" s="44"/>
      <c r="R22" s="44"/>
      <c r="S22" s="44"/>
      <c r="T22" s="43"/>
    </row>
    <row r="23" spans="1:20" x14ac:dyDescent="0.3">
      <c r="A23" s="92"/>
      <c r="B23" s="41">
        <v>2956304</v>
      </c>
      <c r="C23" s="42" t="s">
        <v>3</v>
      </c>
      <c r="D23" s="7"/>
      <c r="E23" s="7"/>
      <c r="F23" s="7"/>
      <c r="G23" s="7"/>
      <c r="H23" s="7"/>
      <c r="I23" s="7"/>
      <c r="J23" s="7"/>
      <c r="K23" s="7"/>
      <c r="L23" s="9"/>
      <c r="M23" s="43">
        <f>SUM(D23:L23)</f>
        <v>0</v>
      </c>
      <c r="N23" s="48">
        <f t="shared" ref="N23:S23" si="6">N7-N15</f>
        <v>47222.700000000012</v>
      </c>
      <c r="O23" s="48">
        <f t="shared" si="6"/>
        <v>-584060.4600000002</v>
      </c>
      <c r="P23" s="48">
        <f t="shared" si="6"/>
        <v>0</v>
      </c>
      <c r="Q23" s="48">
        <f t="shared" si="6"/>
        <v>15949.600000000006</v>
      </c>
      <c r="R23" s="48">
        <f t="shared" si="6"/>
        <v>0</v>
      </c>
      <c r="S23" s="48">
        <f t="shared" si="6"/>
        <v>0</v>
      </c>
      <c r="T23" s="43">
        <f>SUM(N23:S23)</f>
        <v>-520888.16000000027</v>
      </c>
    </row>
    <row r="24" spans="1:20" ht="19.5" thickBot="1" x14ac:dyDescent="0.35">
      <c r="A24" s="92"/>
      <c r="B24" s="46"/>
      <c r="C24" s="6" t="s">
        <v>9</v>
      </c>
      <c r="D24" s="7"/>
      <c r="E24" s="7"/>
      <c r="F24" s="7"/>
      <c r="G24" s="7"/>
      <c r="H24" s="7"/>
      <c r="I24" s="7"/>
      <c r="J24" s="7"/>
      <c r="K24" s="7"/>
      <c r="L24" s="9"/>
      <c r="M24" s="47">
        <f>SUM(M19:M23)</f>
        <v>2008207.5</v>
      </c>
      <c r="N24" s="48"/>
      <c r="O24" s="7"/>
      <c r="P24" s="7"/>
      <c r="Q24" s="7"/>
      <c r="R24" s="7"/>
      <c r="S24" s="7"/>
      <c r="T24" s="43">
        <f t="shared" ref="T24" si="7">SUM(T19:T23)</f>
        <v>-1489766.9600000004</v>
      </c>
    </row>
    <row r="25" spans="1:20" ht="19.5" thickBot="1" x14ac:dyDescent="0.35">
      <c r="B25" s="61"/>
      <c r="C25" s="62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98" t="s">
        <v>39</v>
      </c>
      <c r="S25" s="98"/>
      <c r="T25" s="66">
        <f>1-N27/N28</f>
        <v>0.15302325127294059</v>
      </c>
    </row>
    <row r="26" spans="1:20" ht="19.5" thickTop="1" x14ac:dyDescent="0.3">
      <c r="B26" s="61"/>
      <c r="C26" s="62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4"/>
    </row>
    <row r="27" spans="1:20" hidden="1" x14ac:dyDescent="0.3">
      <c r="B27" s="61"/>
      <c r="C27" s="6" t="s">
        <v>33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>
        <f>SUM(T3:T4,T7)</f>
        <v>8245792.4899999993</v>
      </c>
      <c r="O27" s="63"/>
      <c r="P27" s="63"/>
      <c r="Q27" s="63"/>
      <c r="R27" s="63"/>
      <c r="S27" s="63"/>
      <c r="T27" s="64"/>
    </row>
    <row r="28" spans="1:20" hidden="1" x14ac:dyDescent="0.3">
      <c r="B28" s="61"/>
      <c r="C28" s="6" t="s">
        <v>37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f>T16</f>
        <v>9735559.4500000011</v>
      </c>
      <c r="O28" s="63"/>
      <c r="P28" s="63"/>
      <c r="Q28" s="63"/>
      <c r="R28" s="63"/>
      <c r="S28" s="63"/>
      <c r="T28" s="64"/>
    </row>
    <row r="29" spans="1:20" hidden="1" x14ac:dyDescent="0.3">
      <c r="B29" s="61"/>
      <c r="C29" s="65" t="s">
        <v>34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>
        <f>N27-N28</f>
        <v>-1489766.9600000018</v>
      </c>
      <c r="O29" s="63"/>
      <c r="P29" s="63"/>
      <c r="Q29" s="63"/>
      <c r="R29" s="63"/>
      <c r="S29" s="63"/>
      <c r="T29" s="64"/>
    </row>
    <row r="30" spans="1:20" hidden="1" x14ac:dyDescent="0.3">
      <c r="B30" s="61"/>
      <c r="C30" s="65" t="s">
        <v>39</v>
      </c>
      <c r="D30" s="49"/>
      <c r="E30" s="49"/>
      <c r="F30" s="49"/>
      <c r="G30" s="49"/>
      <c r="H30" s="49"/>
      <c r="I30" s="49"/>
      <c r="J30" s="49"/>
      <c r="K30" s="49"/>
      <c r="L30" s="49"/>
      <c r="M30" s="49"/>
      <c r="O30" s="63"/>
      <c r="P30" s="63"/>
      <c r="Q30" s="63"/>
      <c r="R30" s="63"/>
      <c r="S30" s="63"/>
      <c r="T30" s="64"/>
    </row>
    <row r="31" spans="1:20" x14ac:dyDescent="0.3">
      <c r="B31" s="61"/>
      <c r="C31" s="62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4"/>
    </row>
  </sheetData>
  <mergeCells count="10">
    <mergeCell ref="R25:S25"/>
    <mergeCell ref="A19:A24"/>
    <mergeCell ref="D9:M9"/>
    <mergeCell ref="D17:M17"/>
    <mergeCell ref="N17:T17"/>
    <mergeCell ref="D1:M1"/>
    <mergeCell ref="N1:T1"/>
    <mergeCell ref="A3:A8"/>
    <mergeCell ref="A11:A16"/>
    <mergeCell ref="N9:T9"/>
  </mergeCells>
  <pageMargins left="0.7" right="0.7" top="0.75" bottom="0.75" header="0.3" footer="0.3"/>
  <pageSetup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44"/>
  <sheetViews>
    <sheetView workbookViewId="0">
      <selection activeCell="R22" sqref="R22"/>
    </sheetView>
  </sheetViews>
  <sheetFormatPr defaultRowHeight="18.75" x14ac:dyDescent="0.3"/>
  <cols>
    <col min="2" max="2" width="15.28515625" style="5" customWidth="1"/>
    <col min="3" max="3" width="24.42578125" customWidth="1"/>
    <col min="4" max="4" width="18.85546875" style="3" hidden="1" customWidth="1"/>
    <col min="5" max="6" width="14.28515625" style="3" hidden="1" customWidth="1"/>
    <col min="7" max="7" width="12.5703125" style="3" hidden="1" customWidth="1"/>
    <col min="8" max="8" width="11.5703125" style="3" hidden="1" customWidth="1"/>
    <col min="9" max="9" width="13.85546875" style="3" hidden="1" customWidth="1"/>
    <col min="10" max="10" width="13.5703125" style="3" hidden="1" customWidth="1"/>
    <col min="11" max="12" width="11.5703125" style="3" hidden="1" customWidth="1"/>
    <col min="13" max="13" width="22" style="3" hidden="1" customWidth="1"/>
    <col min="14" max="14" width="20.5703125" style="3" bestFit="1" customWidth="1"/>
    <col min="15" max="15" width="14.28515625" style="3" bestFit="1" customWidth="1"/>
    <col min="16" max="16" width="14.28515625" style="3" hidden="1" customWidth="1"/>
    <col min="17" max="17" width="12.5703125" style="3" bestFit="1" customWidth="1"/>
    <col min="18" max="18" width="15.140625" style="3" bestFit="1" customWidth="1"/>
    <col min="19" max="19" width="12.28515625" style="3" bestFit="1" customWidth="1"/>
    <col min="20" max="20" width="13.85546875" style="3" bestFit="1" customWidth="1"/>
    <col min="21" max="21" width="21.140625" style="14" bestFit="1" customWidth="1"/>
  </cols>
  <sheetData>
    <row r="1" spans="1:21" ht="15.75" thickBot="1" x14ac:dyDescent="0.3">
      <c r="A1" s="1" t="s">
        <v>18</v>
      </c>
      <c r="B1" s="4" t="s">
        <v>45</v>
      </c>
      <c r="C1" s="1"/>
      <c r="D1" s="90" t="s">
        <v>25</v>
      </c>
      <c r="E1" s="90"/>
      <c r="F1" s="90"/>
      <c r="G1" s="90"/>
      <c r="H1" s="90"/>
      <c r="I1" s="90"/>
      <c r="J1" s="90"/>
      <c r="K1" s="90"/>
      <c r="L1" s="90"/>
      <c r="M1" s="91"/>
      <c r="N1" s="90" t="s">
        <v>23</v>
      </c>
      <c r="O1" s="90"/>
      <c r="P1" s="90"/>
      <c r="Q1" s="90"/>
      <c r="R1" s="90"/>
      <c r="S1" s="90"/>
      <c r="T1" s="90"/>
      <c r="U1" s="91"/>
    </row>
    <row r="2" spans="1:21" x14ac:dyDescent="0.3">
      <c r="A2" s="16">
        <v>223</v>
      </c>
      <c r="B2" s="15" t="s">
        <v>5</v>
      </c>
      <c r="C2" s="16" t="s">
        <v>6</v>
      </c>
      <c r="D2" s="18" t="s">
        <v>11</v>
      </c>
      <c r="E2" s="18" t="s">
        <v>12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21</v>
      </c>
      <c r="K2" s="18" t="s">
        <v>20</v>
      </c>
      <c r="L2" s="19" t="s">
        <v>22</v>
      </c>
      <c r="M2" s="11" t="s">
        <v>7</v>
      </c>
      <c r="N2" s="17" t="s">
        <v>10</v>
      </c>
      <c r="O2" s="18" t="s">
        <v>13</v>
      </c>
      <c r="P2" s="18" t="s">
        <v>14</v>
      </c>
      <c r="Q2" s="18" t="s">
        <v>43</v>
      </c>
      <c r="R2" s="18" t="s">
        <v>44</v>
      </c>
      <c r="S2" s="18" t="s">
        <v>16</v>
      </c>
      <c r="T2" s="18" t="s">
        <v>17</v>
      </c>
      <c r="U2" s="11" t="s">
        <v>8</v>
      </c>
    </row>
    <row r="3" spans="1:21" ht="22.5" customHeight="1" x14ac:dyDescent="0.3">
      <c r="A3" s="92"/>
      <c r="B3" s="41"/>
      <c r="C3" s="42" t="s">
        <v>40</v>
      </c>
      <c r="D3" s="7">
        <v>1705366</v>
      </c>
      <c r="E3" s="7">
        <v>139541.5</v>
      </c>
      <c r="F3" s="7">
        <v>1159200.5</v>
      </c>
      <c r="G3" s="7">
        <v>42967.7</v>
      </c>
      <c r="H3" s="7">
        <v>70000</v>
      </c>
      <c r="I3" s="7">
        <v>371000</v>
      </c>
      <c r="J3" s="7"/>
      <c r="K3" s="7"/>
      <c r="L3" s="9"/>
      <c r="M3" s="43">
        <f t="shared" ref="M3:M5" si="0">SUM(D3:L3)</f>
        <v>3488075.7</v>
      </c>
      <c r="N3" s="48">
        <v>433635.52</v>
      </c>
      <c r="O3" s="7">
        <v>1214405.8500000001</v>
      </c>
      <c r="P3" s="7">
        <v>0</v>
      </c>
      <c r="Q3" s="7">
        <v>10360.75</v>
      </c>
      <c r="R3" s="7">
        <v>7896</v>
      </c>
      <c r="S3" s="7">
        <v>53760</v>
      </c>
      <c r="T3" s="7">
        <v>389940</v>
      </c>
      <c r="U3" s="43">
        <f>SUM(N3:T3)</f>
        <v>2109998.12</v>
      </c>
    </row>
    <row r="4" spans="1:21" ht="22.5" customHeight="1" x14ac:dyDescent="0.3">
      <c r="A4" s="92"/>
      <c r="B4" s="41"/>
      <c r="C4" s="42" t="s">
        <v>41</v>
      </c>
      <c r="D4" s="7">
        <v>1009259.81</v>
      </c>
      <c r="E4" s="7">
        <v>1121234</v>
      </c>
      <c r="F4" s="7"/>
      <c r="G4" s="7">
        <v>68031.289999999994</v>
      </c>
      <c r="H4" s="7"/>
      <c r="I4" s="7"/>
      <c r="J4" s="7"/>
      <c r="K4" s="7"/>
      <c r="L4" s="9"/>
      <c r="M4" s="43">
        <f t="shared" si="0"/>
        <v>2198525.1</v>
      </c>
      <c r="N4" s="44">
        <v>1990199.37</v>
      </c>
      <c r="O4" s="45">
        <v>1959078.16</v>
      </c>
      <c r="P4" s="45"/>
      <c r="Q4" s="45">
        <v>14929.75</v>
      </c>
      <c r="R4" s="45">
        <v>154421.6</v>
      </c>
      <c r="S4" s="45"/>
      <c r="T4" s="45"/>
      <c r="U4" s="43">
        <f>SUM(N4:T4)</f>
        <v>4118628.8800000004</v>
      </c>
    </row>
    <row r="5" spans="1:21" ht="22.5" customHeight="1" x14ac:dyDescent="0.3">
      <c r="A5" s="92"/>
      <c r="B5" s="41"/>
      <c r="C5" s="50" t="s">
        <v>42</v>
      </c>
      <c r="D5" s="45">
        <v>196414.4</v>
      </c>
      <c r="E5" s="45">
        <v>1865325.25</v>
      </c>
      <c r="F5" s="45"/>
      <c r="G5" s="45">
        <v>106600</v>
      </c>
      <c r="H5" s="45">
        <v>40000</v>
      </c>
      <c r="I5" s="45">
        <v>236000</v>
      </c>
      <c r="J5" s="45"/>
      <c r="K5" s="45"/>
      <c r="L5" s="51"/>
      <c r="M5" s="43">
        <f t="shared" si="0"/>
        <v>2444339.65</v>
      </c>
      <c r="N5" s="44">
        <v>358065.52</v>
      </c>
      <c r="O5" s="45">
        <v>1572175.2000000002</v>
      </c>
      <c r="P5" s="45"/>
      <c r="Q5" s="45">
        <v>9957.5</v>
      </c>
      <c r="R5" s="45">
        <v>5550</v>
      </c>
      <c r="S5" s="45"/>
      <c r="T5" s="45"/>
      <c r="U5" s="43">
        <f>SUM(N5:T5)</f>
        <v>1945748.2200000002</v>
      </c>
    </row>
    <row r="6" spans="1:21" ht="22.5" customHeight="1" x14ac:dyDescent="0.3">
      <c r="A6" s="92"/>
      <c r="B6" s="41"/>
      <c r="C6" s="42"/>
      <c r="D6" s="7"/>
      <c r="E6" s="7"/>
      <c r="F6" s="7"/>
      <c r="G6" s="7"/>
      <c r="H6" s="7"/>
      <c r="I6" s="7"/>
      <c r="J6" s="7"/>
      <c r="K6" s="7"/>
      <c r="L6" s="9"/>
      <c r="M6" s="43"/>
      <c r="N6" s="44"/>
      <c r="O6" s="45"/>
      <c r="P6" s="45"/>
      <c r="Q6" s="45"/>
      <c r="R6" s="45"/>
      <c r="S6" s="45"/>
      <c r="T6" s="45"/>
      <c r="U6" s="43">
        <f>SUM(N6:T6)</f>
        <v>0</v>
      </c>
    </row>
    <row r="7" spans="1:21" ht="22.5" customHeight="1" x14ac:dyDescent="0.3">
      <c r="A7" s="92"/>
      <c r="B7" s="41"/>
      <c r="C7" s="42"/>
      <c r="D7" s="7"/>
      <c r="E7" s="7"/>
      <c r="F7" s="7"/>
      <c r="G7" s="7"/>
      <c r="H7" s="7"/>
      <c r="I7" s="7"/>
      <c r="J7" s="7"/>
      <c r="K7" s="7"/>
      <c r="L7" s="9"/>
      <c r="M7" s="43"/>
      <c r="N7" s="44"/>
      <c r="O7" s="45"/>
      <c r="P7" s="45"/>
      <c r="Q7" s="45"/>
      <c r="R7" s="45"/>
      <c r="S7" s="45"/>
      <c r="T7" s="45"/>
      <c r="U7" s="43">
        <f>SUM(N7:T7)</f>
        <v>0</v>
      </c>
    </row>
    <row r="8" spans="1:21" ht="18.75" customHeight="1" x14ac:dyDescent="0.3">
      <c r="A8" s="92"/>
      <c r="B8" s="46"/>
      <c r="C8" s="21" t="s">
        <v>9</v>
      </c>
      <c r="D8" s="22"/>
      <c r="E8" s="22"/>
      <c r="F8" s="22"/>
      <c r="G8" s="22"/>
      <c r="H8" s="22"/>
      <c r="I8" s="22"/>
      <c r="J8" s="22"/>
      <c r="K8" s="22"/>
      <c r="L8" s="23"/>
      <c r="M8" s="52">
        <f>SUM(M3:M7)</f>
        <v>8130940.4500000011</v>
      </c>
      <c r="N8" s="53"/>
      <c r="O8" s="22"/>
      <c r="P8" s="22"/>
      <c r="Q8" s="22"/>
      <c r="R8" s="22"/>
      <c r="S8" s="22"/>
      <c r="T8" s="22"/>
      <c r="U8" s="52">
        <f t="shared" ref="U8" si="1">SUM(U3:U7)</f>
        <v>8174375.2200000007</v>
      </c>
    </row>
    <row r="9" spans="1:21" ht="18.75" customHeight="1" thickBot="1" x14ac:dyDescent="0.3">
      <c r="A9" s="37"/>
      <c r="B9" s="46" t="s">
        <v>45</v>
      </c>
      <c r="C9" s="32"/>
      <c r="D9" s="94" t="s">
        <v>26</v>
      </c>
      <c r="E9" s="94"/>
      <c r="F9" s="94"/>
      <c r="G9" s="94"/>
      <c r="H9" s="94"/>
      <c r="I9" s="94"/>
      <c r="J9" s="94"/>
      <c r="K9" s="94"/>
      <c r="L9" s="94"/>
      <c r="M9" s="99"/>
      <c r="N9" s="96" t="s">
        <v>47</v>
      </c>
      <c r="O9" s="96"/>
      <c r="P9" s="96"/>
      <c r="Q9" s="96"/>
      <c r="R9" s="96"/>
      <c r="S9" s="96"/>
      <c r="T9" s="96"/>
      <c r="U9" s="97"/>
    </row>
    <row r="10" spans="1:21" x14ac:dyDescent="0.3">
      <c r="A10" s="16"/>
      <c r="B10" s="41" t="s">
        <v>5</v>
      </c>
      <c r="C10" s="54" t="s">
        <v>6</v>
      </c>
      <c r="D10" s="55" t="s">
        <v>11</v>
      </c>
      <c r="E10" s="55" t="s">
        <v>12</v>
      </c>
      <c r="F10" s="55" t="s">
        <v>14</v>
      </c>
      <c r="G10" s="55" t="s">
        <v>15</v>
      </c>
      <c r="H10" s="55" t="s">
        <v>16</v>
      </c>
      <c r="I10" s="55" t="s">
        <v>17</v>
      </c>
      <c r="J10" s="55" t="s">
        <v>21</v>
      </c>
      <c r="K10" s="55" t="s">
        <v>20</v>
      </c>
      <c r="L10" s="56" t="s">
        <v>22</v>
      </c>
      <c r="M10" s="57" t="s">
        <v>7</v>
      </c>
      <c r="N10" s="58" t="s">
        <v>10</v>
      </c>
      <c r="O10" s="55" t="s">
        <v>13</v>
      </c>
      <c r="P10" s="55" t="s">
        <v>14</v>
      </c>
      <c r="Q10" s="55" t="s">
        <v>15</v>
      </c>
      <c r="R10" s="55"/>
      <c r="S10" s="55" t="s">
        <v>16</v>
      </c>
      <c r="T10" s="55" t="s">
        <v>17</v>
      </c>
      <c r="U10" s="57" t="s">
        <v>31</v>
      </c>
    </row>
    <row r="11" spans="1:21" x14ac:dyDescent="0.3">
      <c r="A11" s="92"/>
      <c r="B11" s="41"/>
      <c r="C11" s="42" t="str">
        <f>C3</f>
        <v xml:space="preserve">STPY-129C(030)SS </v>
      </c>
      <c r="D11" s="7">
        <v>1705366</v>
      </c>
      <c r="E11" s="7">
        <v>139541.5</v>
      </c>
      <c r="F11" s="7">
        <v>1159200.5</v>
      </c>
      <c r="G11" s="7">
        <v>42967.7</v>
      </c>
      <c r="H11" s="7">
        <v>70000</v>
      </c>
      <c r="I11" s="7">
        <v>371000</v>
      </c>
      <c r="J11" s="7"/>
      <c r="K11" s="7"/>
      <c r="L11" s="9"/>
      <c r="M11" s="43">
        <f t="shared" ref="M11:M14" si="2">SUM(D11:L11)</f>
        <v>3488075.7</v>
      </c>
      <c r="N11" s="48">
        <v>686260.4</v>
      </c>
      <c r="O11" s="7">
        <v>1177942</v>
      </c>
      <c r="P11" s="7"/>
      <c r="Q11" s="7">
        <v>11126.6</v>
      </c>
      <c r="R11" s="7">
        <v>9360</v>
      </c>
      <c r="S11" s="7">
        <v>15000</v>
      </c>
      <c r="T11" s="7">
        <v>78500</v>
      </c>
      <c r="U11" s="43">
        <f>SUM(N11:T11)</f>
        <v>1978189</v>
      </c>
    </row>
    <row r="12" spans="1:21" x14ac:dyDescent="0.3">
      <c r="A12" s="92"/>
      <c r="B12" s="41"/>
      <c r="C12" s="42" t="str">
        <f t="shared" ref="C12:C13" si="3">C4</f>
        <v xml:space="preserve">STPY-133C(078)SS </v>
      </c>
      <c r="D12" s="7">
        <v>1009259.81</v>
      </c>
      <c r="E12" s="7">
        <v>1121234</v>
      </c>
      <c r="F12" s="7"/>
      <c r="G12" s="7">
        <v>68031.289999999994</v>
      </c>
      <c r="H12" s="7"/>
      <c r="I12" s="7"/>
      <c r="J12" s="7"/>
      <c r="K12" s="7"/>
      <c r="L12" s="9"/>
      <c r="M12" s="43">
        <f t="shared" si="2"/>
        <v>2198525.1</v>
      </c>
      <c r="N12" s="44"/>
      <c r="O12" s="45"/>
      <c r="P12" s="45"/>
      <c r="Q12" s="45"/>
      <c r="R12" s="45"/>
      <c r="S12" s="45"/>
      <c r="T12" s="45"/>
      <c r="U12" s="43">
        <f>SUM(N12:T12)</f>
        <v>0</v>
      </c>
    </row>
    <row r="13" spans="1:21" x14ac:dyDescent="0.3">
      <c r="A13" s="92"/>
      <c r="B13" s="41"/>
      <c r="C13" s="42" t="str">
        <f t="shared" si="3"/>
        <v>STPY-133C(081)SS</v>
      </c>
      <c r="D13" s="45"/>
      <c r="E13" s="45"/>
      <c r="F13" s="45"/>
      <c r="G13" s="45"/>
      <c r="H13" s="45"/>
      <c r="I13" s="45"/>
      <c r="J13" s="45"/>
      <c r="K13" s="45"/>
      <c r="L13" s="51"/>
      <c r="M13" s="43">
        <f t="shared" si="2"/>
        <v>0</v>
      </c>
      <c r="N13" s="44"/>
      <c r="O13" s="45"/>
      <c r="P13" s="45"/>
      <c r="Q13" s="45"/>
      <c r="R13" s="45"/>
      <c r="S13" s="45"/>
      <c r="T13" s="45"/>
      <c r="U13" s="43">
        <f>SUM(N13:T13)</f>
        <v>0</v>
      </c>
    </row>
    <row r="14" spans="1:21" x14ac:dyDescent="0.3">
      <c r="A14" s="92"/>
      <c r="B14" s="41"/>
      <c r="C14" s="42"/>
      <c r="D14" s="7"/>
      <c r="E14" s="7"/>
      <c r="F14" s="7"/>
      <c r="G14" s="7"/>
      <c r="H14" s="7"/>
      <c r="I14" s="7"/>
      <c r="J14" s="7"/>
      <c r="K14" s="7"/>
      <c r="L14" s="9"/>
      <c r="M14" s="43">
        <f t="shared" si="2"/>
        <v>0</v>
      </c>
      <c r="N14" s="44"/>
      <c r="O14" s="45"/>
      <c r="P14" s="45"/>
      <c r="Q14" s="45"/>
      <c r="R14" s="45"/>
      <c r="S14" s="45"/>
      <c r="T14" s="45"/>
      <c r="U14" s="43">
        <f>SUM(N14:T14)</f>
        <v>0</v>
      </c>
    </row>
    <row r="15" spans="1:21" x14ac:dyDescent="0.3">
      <c r="A15" s="92"/>
      <c r="B15" s="41"/>
      <c r="C15" s="42"/>
      <c r="D15" s="7">
        <v>295560</v>
      </c>
      <c r="E15" s="7">
        <v>1256273.5</v>
      </c>
      <c r="F15" s="7"/>
      <c r="G15" s="7">
        <v>71090.5</v>
      </c>
      <c r="H15" s="7"/>
      <c r="I15" s="7"/>
      <c r="J15" s="7"/>
      <c r="K15" s="7"/>
      <c r="L15" s="9"/>
      <c r="M15" s="43">
        <f>SUM(D15:L15)</f>
        <v>1622924</v>
      </c>
      <c r="N15" s="44"/>
      <c r="O15" s="45"/>
      <c r="P15" s="45"/>
      <c r="Q15" s="45"/>
      <c r="R15" s="45"/>
      <c r="S15" s="45"/>
      <c r="T15" s="45"/>
      <c r="U15" s="43">
        <f>SUM(N15:T15)</f>
        <v>0</v>
      </c>
    </row>
    <row r="16" spans="1:21" ht="19.5" thickBot="1" x14ac:dyDescent="0.35">
      <c r="A16" s="92"/>
      <c r="B16" s="46"/>
      <c r="C16" s="6" t="s">
        <v>9</v>
      </c>
      <c r="D16" s="22"/>
      <c r="E16" s="22"/>
      <c r="F16" s="22"/>
      <c r="G16" s="22"/>
      <c r="H16" s="22"/>
      <c r="I16" s="22"/>
      <c r="J16" s="22"/>
      <c r="K16" s="22"/>
      <c r="L16" s="23"/>
      <c r="M16" s="47">
        <f>SUM(M11:M15)</f>
        <v>7309524.8000000007</v>
      </c>
      <c r="N16" s="48"/>
      <c r="O16" s="7"/>
      <c r="P16" s="7"/>
      <c r="Q16" s="7"/>
      <c r="R16" s="7"/>
      <c r="S16" s="7"/>
      <c r="T16" s="7"/>
      <c r="U16" s="47">
        <f t="shared" ref="U16" si="4">SUM(U11:U15)</f>
        <v>1978189</v>
      </c>
    </row>
    <row r="17" spans="1:21" ht="15.75" thickBot="1" x14ac:dyDescent="0.3">
      <c r="A17" s="37"/>
      <c r="B17" s="46" t="s">
        <v>45</v>
      </c>
      <c r="C17" s="32"/>
      <c r="D17" s="94" t="s">
        <v>29</v>
      </c>
      <c r="E17" s="94"/>
      <c r="F17" s="94"/>
      <c r="G17" s="94"/>
      <c r="H17" s="94"/>
      <c r="I17" s="94"/>
      <c r="J17" s="94"/>
      <c r="K17" s="94"/>
      <c r="L17" s="94"/>
      <c r="M17" s="95"/>
      <c r="N17" s="96" t="s">
        <v>51</v>
      </c>
      <c r="O17" s="96"/>
      <c r="P17" s="96"/>
      <c r="Q17" s="96"/>
      <c r="R17" s="96"/>
      <c r="S17" s="96"/>
      <c r="T17" s="96"/>
      <c r="U17" s="97"/>
    </row>
    <row r="18" spans="1:21" x14ac:dyDescent="0.3">
      <c r="A18" s="16"/>
      <c r="B18" s="41" t="s">
        <v>5</v>
      </c>
      <c r="C18" s="54" t="s">
        <v>6</v>
      </c>
      <c r="D18" s="55" t="s">
        <v>11</v>
      </c>
      <c r="E18" s="55" t="s">
        <v>12</v>
      </c>
      <c r="F18" s="55" t="s">
        <v>14</v>
      </c>
      <c r="G18" s="55" t="s">
        <v>15</v>
      </c>
      <c r="H18" s="55" t="s">
        <v>16</v>
      </c>
      <c r="I18" s="55" t="s">
        <v>17</v>
      </c>
      <c r="J18" s="55" t="s">
        <v>21</v>
      </c>
      <c r="K18" s="55" t="s">
        <v>20</v>
      </c>
      <c r="L18" s="56" t="s">
        <v>22</v>
      </c>
      <c r="M18" s="57" t="s">
        <v>7</v>
      </c>
      <c r="N18" s="58" t="s">
        <v>10</v>
      </c>
      <c r="O18" s="55" t="s">
        <v>13</v>
      </c>
      <c r="P18" s="55" t="s">
        <v>14</v>
      </c>
      <c r="Q18" s="55" t="s">
        <v>15</v>
      </c>
      <c r="R18" s="55"/>
      <c r="S18" s="55" t="s">
        <v>16</v>
      </c>
      <c r="T18" s="55" t="s">
        <v>17</v>
      </c>
      <c r="U18" s="57" t="s">
        <v>32</v>
      </c>
    </row>
    <row r="19" spans="1:21" x14ac:dyDescent="0.3">
      <c r="A19" s="92"/>
      <c r="B19" s="41"/>
      <c r="C19" s="42" t="str">
        <f>C3</f>
        <v xml:space="preserve">STPY-129C(030)SS </v>
      </c>
      <c r="D19" s="7"/>
      <c r="E19" s="7"/>
      <c r="F19" s="7"/>
      <c r="G19" s="7"/>
      <c r="H19" s="7"/>
      <c r="I19" s="7"/>
      <c r="J19" s="7"/>
      <c r="K19" s="7"/>
      <c r="L19" s="9"/>
      <c r="M19" s="43">
        <f t="shared" ref="M19:M21" si="5">SUM(D19:L19)</f>
        <v>0</v>
      </c>
      <c r="N19" s="48"/>
      <c r="O19" s="7"/>
      <c r="P19" s="7"/>
      <c r="Q19" s="7"/>
      <c r="R19" s="7"/>
      <c r="S19" s="7"/>
      <c r="T19" s="7"/>
      <c r="U19" s="43">
        <f>SUM(N19:T19)</f>
        <v>0</v>
      </c>
    </row>
    <row r="20" spans="1:21" x14ac:dyDescent="0.3">
      <c r="A20" s="92"/>
      <c r="B20" s="41"/>
      <c r="C20" s="42" t="str">
        <f t="shared" ref="C20:C21" si="6">C4</f>
        <v xml:space="preserve">STPY-133C(078)SS </v>
      </c>
      <c r="D20" s="7"/>
      <c r="E20" s="7"/>
      <c r="F20" s="7"/>
      <c r="G20" s="7"/>
      <c r="H20" s="7"/>
      <c r="I20" s="7"/>
      <c r="J20" s="7"/>
      <c r="K20" s="7"/>
      <c r="L20" s="9"/>
      <c r="M20" s="43">
        <f t="shared" si="5"/>
        <v>0</v>
      </c>
      <c r="N20" s="44"/>
      <c r="O20" s="45"/>
      <c r="P20" s="45"/>
      <c r="Q20" s="45"/>
      <c r="R20" s="45"/>
      <c r="S20" s="45"/>
      <c r="T20" s="45"/>
      <c r="U20" s="43">
        <f>SUM(N20:T20)</f>
        <v>0</v>
      </c>
    </row>
    <row r="21" spans="1:21" x14ac:dyDescent="0.3">
      <c r="A21" s="92"/>
      <c r="B21" s="41"/>
      <c r="C21" s="42" t="str">
        <f t="shared" si="6"/>
        <v>STPY-133C(081)SS</v>
      </c>
      <c r="D21" s="45"/>
      <c r="E21" s="45"/>
      <c r="F21" s="45"/>
      <c r="G21" s="45"/>
      <c r="H21" s="45"/>
      <c r="I21" s="45"/>
      <c r="J21" s="45"/>
      <c r="K21" s="45"/>
      <c r="L21" s="51"/>
      <c r="M21" s="43">
        <f t="shared" si="5"/>
        <v>0</v>
      </c>
      <c r="N21" s="44">
        <v>730708.6</v>
      </c>
      <c r="O21" s="45">
        <v>1652655.4</v>
      </c>
      <c r="P21" s="45"/>
      <c r="Q21" s="45">
        <v>9916.4</v>
      </c>
      <c r="R21" s="45">
        <v>6096</v>
      </c>
      <c r="S21" s="45">
        <v>25000</v>
      </c>
      <c r="T21" s="45">
        <v>150000</v>
      </c>
      <c r="U21" s="43">
        <f>SUM(N21:T21)</f>
        <v>2574376.4</v>
      </c>
    </row>
    <row r="22" spans="1:21" x14ac:dyDescent="0.3">
      <c r="A22" s="92"/>
      <c r="B22" s="41"/>
      <c r="C22" s="42"/>
      <c r="D22" s="7"/>
      <c r="E22" s="7"/>
      <c r="F22" s="7"/>
      <c r="G22" s="7"/>
      <c r="H22" s="7"/>
      <c r="I22" s="7"/>
      <c r="J22" s="7"/>
      <c r="K22" s="7"/>
      <c r="L22" s="7"/>
      <c r="M22" s="49"/>
      <c r="N22" s="45"/>
      <c r="O22" s="45"/>
      <c r="P22" s="45"/>
      <c r="Q22" s="45"/>
      <c r="R22" s="45"/>
      <c r="S22" s="45"/>
      <c r="T22" s="45"/>
      <c r="U22" s="49"/>
    </row>
    <row r="23" spans="1:21" x14ac:dyDescent="0.3">
      <c r="A23" s="92"/>
      <c r="B23" s="41"/>
      <c r="C23" s="42"/>
      <c r="D23" s="7"/>
      <c r="E23" s="7"/>
      <c r="F23" s="7"/>
      <c r="G23" s="7"/>
      <c r="H23" s="7"/>
      <c r="I23" s="7"/>
      <c r="J23" s="7"/>
      <c r="K23" s="7"/>
      <c r="L23" s="9"/>
      <c r="M23" s="43"/>
      <c r="N23" s="44"/>
      <c r="O23" s="45"/>
      <c r="P23" s="45"/>
      <c r="Q23" s="45"/>
      <c r="R23" s="45"/>
      <c r="S23" s="45"/>
      <c r="T23" s="45"/>
      <c r="U23" s="43"/>
    </row>
    <row r="24" spans="1:21" ht="19.5" thickBot="1" x14ac:dyDescent="0.35">
      <c r="A24" s="92"/>
      <c r="B24" s="46"/>
      <c r="C24" s="6" t="s">
        <v>9</v>
      </c>
      <c r="D24" s="7"/>
      <c r="E24" s="7"/>
      <c r="F24" s="7"/>
      <c r="G24" s="7"/>
      <c r="H24" s="7"/>
      <c r="I24" s="7"/>
      <c r="J24" s="7"/>
      <c r="K24" s="7"/>
      <c r="L24" s="9"/>
      <c r="M24" s="47">
        <f>SUM(M19:M23)</f>
        <v>0</v>
      </c>
      <c r="N24" s="48"/>
      <c r="O24" s="7"/>
      <c r="P24" s="7"/>
      <c r="Q24" s="7"/>
      <c r="R24" s="7"/>
      <c r="S24" s="7"/>
      <c r="T24" s="7"/>
      <c r="U24" s="47">
        <f t="shared" ref="U24" si="7">SUM(U19:U23)</f>
        <v>2574376.4</v>
      </c>
    </row>
    <row r="25" spans="1:21" ht="15.75" thickBot="1" x14ac:dyDescent="0.3">
      <c r="A25" s="37"/>
      <c r="B25" s="46"/>
      <c r="C25" s="32"/>
      <c r="D25" s="94" t="s">
        <v>29</v>
      </c>
      <c r="E25" s="94"/>
      <c r="F25" s="94"/>
      <c r="G25" s="94"/>
      <c r="H25" s="94"/>
      <c r="I25" s="94"/>
      <c r="J25" s="94"/>
      <c r="K25" s="94"/>
      <c r="L25" s="94"/>
      <c r="M25" s="95"/>
      <c r="N25" s="96" t="s">
        <v>38</v>
      </c>
      <c r="O25" s="96"/>
      <c r="P25" s="96"/>
      <c r="Q25" s="96"/>
      <c r="R25" s="96"/>
      <c r="S25" s="96"/>
      <c r="T25" s="96"/>
      <c r="U25" s="97"/>
    </row>
    <row r="26" spans="1:21" x14ac:dyDescent="0.3">
      <c r="A26" s="16"/>
      <c r="B26" s="41" t="s">
        <v>5</v>
      </c>
      <c r="C26" s="54" t="s">
        <v>6</v>
      </c>
      <c r="D26" s="55" t="s">
        <v>11</v>
      </c>
      <c r="E26" s="55" t="s">
        <v>12</v>
      </c>
      <c r="F26" s="55" t="s">
        <v>14</v>
      </c>
      <c r="G26" s="55" t="s">
        <v>15</v>
      </c>
      <c r="H26" s="55" t="s">
        <v>16</v>
      </c>
      <c r="I26" s="55" t="s">
        <v>17</v>
      </c>
      <c r="J26" s="55" t="s">
        <v>21</v>
      </c>
      <c r="K26" s="55" t="s">
        <v>20</v>
      </c>
      <c r="L26" s="56" t="s">
        <v>22</v>
      </c>
      <c r="M26" s="57" t="s">
        <v>7</v>
      </c>
      <c r="N26" s="58" t="s">
        <v>10</v>
      </c>
      <c r="O26" s="55" t="s">
        <v>13</v>
      </c>
      <c r="P26" s="55" t="s">
        <v>14</v>
      </c>
      <c r="Q26" s="55" t="s">
        <v>15</v>
      </c>
      <c r="R26" s="55"/>
      <c r="S26" s="55" t="s">
        <v>16</v>
      </c>
      <c r="T26" s="55" t="s">
        <v>17</v>
      </c>
      <c r="U26" s="57" t="s">
        <v>32</v>
      </c>
    </row>
    <row r="27" spans="1:21" x14ac:dyDescent="0.3">
      <c r="A27" s="92"/>
      <c r="B27" s="41"/>
      <c r="C27" s="42" t="str">
        <f>C3</f>
        <v xml:space="preserve">STPY-129C(030)SS </v>
      </c>
      <c r="D27" s="7"/>
      <c r="E27" s="7"/>
      <c r="F27" s="7"/>
      <c r="G27" s="7"/>
      <c r="H27" s="7"/>
      <c r="I27" s="7"/>
      <c r="J27" s="7"/>
      <c r="K27" s="7"/>
      <c r="L27" s="9"/>
      <c r="M27" s="43">
        <f t="shared" ref="M27:M29" si="8">SUM(D27:L27)</f>
        <v>0</v>
      </c>
      <c r="N27" s="48">
        <f>N3-N11</f>
        <v>-252624.88</v>
      </c>
      <c r="O27" s="48">
        <f t="shared" ref="O27:T28" si="9">O3-O11</f>
        <v>36463.850000000093</v>
      </c>
      <c r="P27" s="48">
        <f t="shared" si="9"/>
        <v>0</v>
      </c>
      <c r="Q27" s="48">
        <f t="shared" si="9"/>
        <v>-765.85000000000036</v>
      </c>
      <c r="R27" s="48">
        <f t="shared" si="9"/>
        <v>-1464</v>
      </c>
      <c r="S27" s="48">
        <f t="shared" si="9"/>
        <v>38760</v>
      </c>
      <c r="T27" s="48">
        <f t="shared" si="9"/>
        <v>311440</v>
      </c>
      <c r="U27" s="43">
        <f>SUM(N27:T27)</f>
        <v>131809.12000000008</v>
      </c>
    </row>
    <row r="28" spans="1:21" x14ac:dyDescent="0.3">
      <c r="A28" s="92"/>
      <c r="B28" s="41"/>
      <c r="C28" s="42" t="str">
        <f t="shared" ref="C28:C29" si="10">C4</f>
        <v xml:space="preserve">STPY-133C(078)SS </v>
      </c>
      <c r="D28" s="7"/>
      <c r="E28" s="7"/>
      <c r="F28" s="7"/>
      <c r="G28" s="7"/>
      <c r="H28" s="7"/>
      <c r="I28" s="7"/>
      <c r="J28" s="7"/>
      <c r="K28" s="7"/>
      <c r="L28" s="9"/>
      <c r="M28" s="43">
        <f t="shared" si="8"/>
        <v>0</v>
      </c>
      <c r="N28" s="48"/>
      <c r="O28" s="48"/>
      <c r="P28" s="48">
        <f t="shared" si="9"/>
        <v>0</v>
      </c>
      <c r="Q28" s="48"/>
      <c r="R28" s="48"/>
      <c r="S28" s="48"/>
      <c r="T28" s="48"/>
      <c r="U28" s="43">
        <f>SUM(N28:T28)</f>
        <v>0</v>
      </c>
    </row>
    <row r="29" spans="1:21" x14ac:dyDescent="0.3">
      <c r="A29" s="92"/>
      <c r="B29" s="41"/>
      <c r="C29" s="42" t="str">
        <f t="shared" si="10"/>
        <v>STPY-133C(081)SS</v>
      </c>
      <c r="D29" s="45"/>
      <c r="E29" s="45"/>
      <c r="F29" s="45"/>
      <c r="G29" s="45"/>
      <c r="H29" s="45"/>
      <c r="I29" s="45"/>
      <c r="J29" s="45"/>
      <c r="K29" s="45"/>
      <c r="L29" s="51"/>
      <c r="M29" s="43">
        <f t="shared" si="8"/>
        <v>0</v>
      </c>
      <c r="N29" s="48">
        <f>N5-N21</f>
        <v>-372643.07999999996</v>
      </c>
      <c r="O29" s="48">
        <f t="shared" ref="O29:T29" si="11">O5-O21</f>
        <v>-80480.199999999721</v>
      </c>
      <c r="P29" s="48">
        <f t="shared" si="11"/>
        <v>0</v>
      </c>
      <c r="Q29" s="48">
        <f t="shared" si="11"/>
        <v>41.100000000000364</v>
      </c>
      <c r="R29" s="48">
        <f t="shared" si="11"/>
        <v>-546</v>
      </c>
      <c r="S29" s="48">
        <f t="shared" si="11"/>
        <v>-25000</v>
      </c>
      <c r="T29" s="48">
        <f t="shared" si="11"/>
        <v>-150000</v>
      </c>
      <c r="U29" s="43">
        <f>SUM(N29:T29)</f>
        <v>-628628.1799999997</v>
      </c>
    </row>
    <row r="30" spans="1:21" x14ac:dyDescent="0.3">
      <c r="A30" s="92"/>
      <c r="B30" s="41"/>
      <c r="C30" s="42"/>
      <c r="D30" s="7"/>
      <c r="E30" s="7"/>
      <c r="F30" s="7"/>
      <c r="G30" s="7"/>
      <c r="H30" s="7"/>
      <c r="I30" s="7"/>
      <c r="J30" s="7"/>
      <c r="K30" s="7"/>
      <c r="L30" s="9"/>
      <c r="M30" s="43"/>
      <c r="N30" s="44"/>
      <c r="O30" s="44"/>
      <c r="P30" s="44"/>
      <c r="Q30" s="44"/>
      <c r="R30" s="44"/>
      <c r="S30" s="44"/>
      <c r="T30" s="44"/>
      <c r="U30" s="43"/>
    </row>
    <row r="31" spans="1:21" x14ac:dyDescent="0.3">
      <c r="A31" s="92"/>
      <c r="B31" s="41"/>
      <c r="C31" s="42"/>
      <c r="D31" s="7"/>
      <c r="E31" s="7"/>
      <c r="F31" s="7"/>
      <c r="G31" s="7"/>
      <c r="H31" s="7"/>
      <c r="I31" s="7"/>
      <c r="J31" s="7"/>
      <c r="K31" s="7"/>
      <c r="L31" s="9"/>
      <c r="M31" s="43"/>
      <c r="N31" s="48"/>
      <c r="O31" s="48"/>
      <c r="P31" s="48"/>
      <c r="Q31" s="48"/>
      <c r="R31" s="48"/>
      <c r="S31" s="48"/>
      <c r="T31" s="48"/>
      <c r="U31" s="43"/>
    </row>
    <row r="32" spans="1:21" ht="19.5" thickBot="1" x14ac:dyDescent="0.35">
      <c r="A32" s="92"/>
      <c r="B32" s="4"/>
      <c r="C32" s="6" t="s">
        <v>9</v>
      </c>
      <c r="D32" s="7"/>
      <c r="E32" s="7"/>
      <c r="F32" s="7"/>
      <c r="G32" s="7"/>
      <c r="H32" s="7"/>
      <c r="I32" s="7"/>
      <c r="J32" s="7"/>
      <c r="K32" s="7"/>
      <c r="L32" s="9"/>
      <c r="M32" s="13">
        <f>SUM(M27:M31)</f>
        <v>0</v>
      </c>
      <c r="N32" s="10"/>
      <c r="O32" s="2"/>
      <c r="P32" s="2"/>
      <c r="Q32" s="2"/>
      <c r="R32" s="2"/>
      <c r="S32" s="2"/>
      <c r="T32" s="27"/>
      <c r="U32" s="24">
        <f t="shared" ref="U32" si="12">SUM(U27:U31)</f>
        <v>-496819.05999999959</v>
      </c>
    </row>
    <row r="33" spans="3:21" ht="19.5" thickBot="1" x14ac:dyDescent="0.35">
      <c r="S33" s="100" t="s">
        <v>46</v>
      </c>
      <c r="T33" s="100"/>
      <c r="U33" s="60">
        <f>U32/SUM(U11,U21)*-1</f>
        <v>0.10912947236298891</v>
      </c>
    </row>
    <row r="34" spans="3:21" ht="19.5" thickTop="1" x14ac:dyDescent="0.3"/>
    <row r="35" spans="3:21" hidden="1" x14ac:dyDescent="0.3">
      <c r="C35" s="30" t="s">
        <v>33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>
        <f>SUM(U3:U4,U7)</f>
        <v>6228627</v>
      </c>
    </row>
    <row r="36" spans="3:21" hidden="1" x14ac:dyDescent="0.3">
      <c r="C36" s="30" t="s">
        <v>37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>
        <f>U16</f>
        <v>1978189</v>
      </c>
    </row>
    <row r="37" spans="3:21" hidden="1" x14ac:dyDescent="0.3">
      <c r="C37" s="33" t="s">
        <v>34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f>N35-N36</f>
        <v>4250438</v>
      </c>
    </row>
    <row r="38" spans="3:21" hidden="1" x14ac:dyDescent="0.3">
      <c r="C38" s="33" t="s">
        <v>39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8">
        <f>1-N35/N36</f>
        <v>-2.1486511147317064</v>
      </c>
    </row>
    <row r="39" spans="3:21" hidden="1" x14ac:dyDescent="0.3"/>
    <row r="40" spans="3:21" hidden="1" x14ac:dyDescent="0.3">
      <c r="C40" s="31" t="s">
        <v>35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>
        <f>U6</f>
        <v>0</v>
      </c>
    </row>
    <row r="41" spans="3:21" hidden="1" x14ac:dyDescent="0.3">
      <c r="C41" s="31" t="s">
        <v>36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>
        <f>U22</f>
        <v>0</v>
      </c>
    </row>
    <row r="42" spans="3:21" hidden="1" x14ac:dyDescent="0.3">
      <c r="C42" s="35" t="s">
        <v>34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>
        <f>N40-N41</f>
        <v>0</v>
      </c>
    </row>
    <row r="43" spans="3:21" hidden="1" x14ac:dyDescent="0.3">
      <c r="C43" s="35" t="s">
        <v>39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9" t="e">
        <f>1-N40/N41</f>
        <v>#DIV/0!</v>
      </c>
    </row>
    <row r="44" spans="3:21" hidden="1" x14ac:dyDescent="0.3"/>
  </sheetData>
  <mergeCells count="13">
    <mergeCell ref="S33:T33"/>
    <mergeCell ref="A27:A32"/>
    <mergeCell ref="D1:M1"/>
    <mergeCell ref="N1:U1"/>
    <mergeCell ref="A3:A8"/>
    <mergeCell ref="D9:M9"/>
    <mergeCell ref="N9:U9"/>
    <mergeCell ref="A11:A16"/>
    <mergeCell ref="D17:M17"/>
    <mergeCell ref="N17:U17"/>
    <mergeCell ref="A19:A24"/>
    <mergeCell ref="D25:M25"/>
    <mergeCell ref="N25:U25"/>
  </mergeCells>
  <pageMargins left="0.7" right="0.7" top="0.75" bottom="0.75" header="0.3" footer="0.3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44"/>
  <sheetViews>
    <sheetView workbookViewId="0">
      <selection activeCell="O47" sqref="O47"/>
    </sheetView>
  </sheetViews>
  <sheetFormatPr defaultRowHeight="18.75" x14ac:dyDescent="0.3"/>
  <cols>
    <col min="2" max="2" width="15.28515625" style="5" customWidth="1"/>
    <col min="3" max="3" width="24.42578125" customWidth="1"/>
    <col min="4" max="4" width="18.85546875" style="3" hidden="1" customWidth="1"/>
    <col min="5" max="6" width="14.28515625" style="3" hidden="1" customWidth="1"/>
    <col min="7" max="7" width="12.5703125" style="3" hidden="1" customWidth="1"/>
    <col min="8" max="8" width="11.5703125" style="3" hidden="1" customWidth="1"/>
    <col min="9" max="9" width="13.85546875" style="3" hidden="1" customWidth="1"/>
    <col min="10" max="10" width="13.5703125" style="3" hidden="1" customWidth="1"/>
    <col min="11" max="12" width="11.5703125" style="3" hidden="1" customWidth="1"/>
    <col min="13" max="13" width="22" style="3" hidden="1" customWidth="1"/>
    <col min="14" max="14" width="20.5703125" style="3" bestFit="1" customWidth="1"/>
    <col min="15" max="15" width="14.28515625" style="3" bestFit="1" customWidth="1"/>
    <col min="16" max="16" width="14.28515625" style="3" hidden="1" customWidth="1"/>
    <col min="17" max="17" width="12.5703125" style="3" hidden="1" customWidth="1"/>
    <col min="18" max="18" width="15.140625" style="3" hidden="1" customWidth="1"/>
    <col min="19" max="19" width="12.28515625" style="3" bestFit="1" customWidth="1"/>
    <col min="20" max="20" width="13.85546875" style="3" bestFit="1" customWidth="1"/>
    <col min="21" max="21" width="21.140625" style="14" bestFit="1" customWidth="1"/>
  </cols>
  <sheetData>
    <row r="1" spans="1:21" ht="15.75" thickBot="1" x14ac:dyDescent="0.3">
      <c r="A1" s="1" t="s">
        <v>18</v>
      </c>
      <c r="B1" s="4" t="s">
        <v>45</v>
      </c>
      <c r="C1" s="1"/>
      <c r="D1" s="90" t="s">
        <v>25</v>
      </c>
      <c r="E1" s="90"/>
      <c r="F1" s="90"/>
      <c r="G1" s="90"/>
      <c r="H1" s="90"/>
      <c r="I1" s="90"/>
      <c r="J1" s="90"/>
      <c r="K1" s="90"/>
      <c r="L1" s="90"/>
      <c r="M1" s="91"/>
      <c r="N1" s="90" t="s">
        <v>23</v>
      </c>
      <c r="O1" s="90"/>
      <c r="P1" s="90"/>
      <c r="Q1" s="90"/>
      <c r="R1" s="90"/>
      <c r="S1" s="90"/>
      <c r="T1" s="90"/>
      <c r="U1" s="91"/>
    </row>
    <row r="2" spans="1:21" x14ac:dyDescent="0.3">
      <c r="A2" s="16">
        <v>312</v>
      </c>
      <c r="B2" s="15" t="s">
        <v>5</v>
      </c>
      <c r="C2" s="16" t="s">
        <v>6</v>
      </c>
      <c r="D2" s="18" t="s">
        <v>11</v>
      </c>
      <c r="E2" s="18" t="s">
        <v>12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21</v>
      </c>
      <c r="K2" s="18" t="s">
        <v>20</v>
      </c>
      <c r="L2" s="19" t="s">
        <v>22</v>
      </c>
      <c r="M2" s="11" t="s">
        <v>7</v>
      </c>
      <c r="N2" s="17" t="s">
        <v>10</v>
      </c>
      <c r="O2" s="18" t="s">
        <v>13</v>
      </c>
      <c r="P2" s="18" t="s">
        <v>14</v>
      </c>
      <c r="Q2" s="18" t="s">
        <v>43</v>
      </c>
      <c r="R2" s="18" t="s">
        <v>44</v>
      </c>
      <c r="S2" s="18" t="s">
        <v>16</v>
      </c>
      <c r="T2" s="18" t="s">
        <v>17</v>
      </c>
      <c r="U2" s="11" t="s">
        <v>8</v>
      </c>
    </row>
    <row r="3" spans="1:21" ht="22.5" customHeight="1" x14ac:dyDescent="0.3">
      <c r="A3" s="92"/>
      <c r="B3" s="41"/>
      <c r="C3" s="42" t="s">
        <v>48</v>
      </c>
      <c r="D3" s="7"/>
      <c r="E3" s="7"/>
      <c r="F3" s="7"/>
      <c r="G3" s="7"/>
      <c r="H3" s="7"/>
      <c r="I3" s="7"/>
      <c r="J3" s="7"/>
      <c r="K3" s="7"/>
      <c r="L3" s="9"/>
      <c r="M3" s="43">
        <f t="shared" ref="M3:M4" si="0">SUM(D3:L3)</f>
        <v>0</v>
      </c>
      <c r="N3" s="48">
        <v>89478.25</v>
      </c>
      <c r="O3" s="7">
        <v>549573.37</v>
      </c>
      <c r="P3" s="7">
        <v>0</v>
      </c>
      <c r="Q3" s="7"/>
      <c r="R3" s="7"/>
      <c r="S3" s="7">
        <v>14000</v>
      </c>
      <c r="T3" s="7">
        <v>57675</v>
      </c>
      <c r="U3" s="43">
        <f>SUM(N3:T3)</f>
        <v>710726.62</v>
      </c>
    </row>
    <row r="4" spans="1:21" ht="22.5" customHeight="1" x14ac:dyDescent="0.3">
      <c r="A4" s="92"/>
      <c r="B4" s="41"/>
      <c r="C4" s="42" t="s">
        <v>49</v>
      </c>
      <c r="D4" s="7"/>
      <c r="E4" s="7"/>
      <c r="F4" s="7"/>
      <c r="G4" s="7"/>
      <c r="H4" s="7"/>
      <c r="I4" s="7"/>
      <c r="J4" s="7"/>
      <c r="K4" s="7"/>
      <c r="L4" s="9"/>
      <c r="M4" s="43">
        <f t="shared" si="0"/>
        <v>0</v>
      </c>
      <c r="N4" s="44">
        <v>60216.84</v>
      </c>
      <c r="O4" s="45">
        <v>411490.25</v>
      </c>
      <c r="P4" s="45"/>
      <c r="Q4" s="45"/>
      <c r="R4" s="45"/>
      <c r="S4" s="45"/>
      <c r="T4" s="45"/>
      <c r="U4" s="43">
        <f>SUM(N4:T4)</f>
        <v>471707.08999999997</v>
      </c>
    </row>
    <row r="5" spans="1:21" ht="22.5" customHeight="1" x14ac:dyDescent="0.3">
      <c r="A5" s="92"/>
      <c r="B5" s="41"/>
      <c r="C5" s="50"/>
      <c r="D5" s="45"/>
      <c r="E5" s="45"/>
      <c r="F5" s="45"/>
      <c r="G5" s="45"/>
      <c r="H5" s="45"/>
      <c r="I5" s="45"/>
      <c r="J5" s="45"/>
      <c r="K5" s="45"/>
      <c r="L5" s="51"/>
      <c r="M5" s="43"/>
      <c r="N5" s="44"/>
      <c r="O5" s="45"/>
      <c r="P5" s="45"/>
      <c r="Q5" s="45"/>
      <c r="R5" s="45"/>
      <c r="S5" s="45"/>
      <c r="T5" s="45"/>
      <c r="U5" s="43">
        <f>SUM(N5:T5)</f>
        <v>0</v>
      </c>
    </row>
    <row r="6" spans="1:21" ht="22.5" customHeight="1" x14ac:dyDescent="0.3">
      <c r="A6" s="92"/>
      <c r="B6" s="41"/>
      <c r="C6" s="42"/>
      <c r="D6" s="7"/>
      <c r="E6" s="7"/>
      <c r="F6" s="7"/>
      <c r="G6" s="7"/>
      <c r="H6" s="7"/>
      <c r="I6" s="7"/>
      <c r="J6" s="7"/>
      <c r="K6" s="7"/>
      <c r="L6" s="9"/>
      <c r="M6" s="43"/>
      <c r="N6" s="44"/>
      <c r="O6" s="45"/>
      <c r="P6" s="45"/>
      <c r="Q6" s="45"/>
      <c r="R6" s="45"/>
      <c r="S6" s="45"/>
      <c r="T6" s="45"/>
      <c r="U6" s="43">
        <f>SUM(N6:T6)</f>
        <v>0</v>
      </c>
    </row>
    <row r="7" spans="1:21" ht="22.5" customHeight="1" x14ac:dyDescent="0.3">
      <c r="A7" s="92"/>
      <c r="B7" s="41"/>
      <c r="C7" s="42"/>
      <c r="D7" s="7"/>
      <c r="E7" s="7"/>
      <c r="F7" s="7"/>
      <c r="G7" s="7"/>
      <c r="H7" s="7"/>
      <c r="I7" s="7"/>
      <c r="J7" s="7"/>
      <c r="K7" s="7"/>
      <c r="L7" s="9"/>
      <c r="M7" s="43"/>
      <c r="N7" s="44"/>
      <c r="O7" s="45"/>
      <c r="P7" s="45"/>
      <c r="Q7" s="45"/>
      <c r="R7" s="45"/>
      <c r="S7" s="45"/>
      <c r="T7" s="45"/>
      <c r="U7" s="43">
        <f>SUM(N7:T7)</f>
        <v>0</v>
      </c>
    </row>
    <row r="8" spans="1:21" ht="18.75" customHeight="1" x14ac:dyDescent="0.3">
      <c r="A8" s="92"/>
      <c r="B8" s="46"/>
      <c r="C8" s="21" t="s">
        <v>9</v>
      </c>
      <c r="D8" s="22"/>
      <c r="E8" s="22"/>
      <c r="F8" s="22"/>
      <c r="G8" s="22"/>
      <c r="H8" s="22"/>
      <c r="I8" s="22"/>
      <c r="J8" s="22"/>
      <c r="K8" s="22"/>
      <c r="L8" s="23"/>
      <c r="M8" s="52">
        <f>SUM(M3:M7)</f>
        <v>0</v>
      </c>
      <c r="N8" s="53"/>
      <c r="O8" s="22"/>
      <c r="P8" s="22"/>
      <c r="Q8" s="22"/>
      <c r="R8" s="22"/>
      <c r="S8" s="22"/>
      <c r="T8" s="22"/>
      <c r="U8" s="52">
        <f t="shared" ref="U8" si="1">SUM(U3:U7)</f>
        <v>1182433.71</v>
      </c>
    </row>
    <row r="9" spans="1:21" ht="18.75" customHeight="1" thickBot="1" x14ac:dyDescent="0.3">
      <c r="A9" s="40"/>
      <c r="B9" s="46" t="s">
        <v>45</v>
      </c>
      <c r="C9" s="32"/>
      <c r="D9" s="94" t="s">
        <v>26</v>
      </c>
      <c r="E9" s="94"/>
      <c r="F9" s="94"/>
      <c r="G9" s="94"/>
      <c r="H9" s="94"/>
      <c r="I9" s="94"/>
      <c r="J9" s="94"/>
      <c r="K9" s="94"/>
      <c r="L9" s="94"/>
      <c r="M9" s="99"/>
      <c r="N9" s="96" t="s">
        <v>50</v>
      </c>
      <c r="O9" s="96"/>
      <c r="P9" s="96"/>
      <c r="Q9" s="96"/>
      <c r="R9" s="96"/>
      <c r="S9" s="96"/>
      <c r="T9" s="96"/>
      <c r="U9" s="97"/>
    </row>
    <row r="10" spans="1:21" x14ac:dyDescent="0.3">
      <c r="A10" s="16"/>
      <c r="B10" s="41" t="s">
        <v>5</v>
      </c>
      <c r="C10" s="54" t="s">
        <v>6</v>
      </c>
      <c r="D10" s="55" t="s">
        <v>11</v>
      </c>
      <c r="E10" s="55" t="s">
        <v>12</v>
      </c>
      <c r="F10" s="55" t="s">
        <v>14</v>
      </c>
      <c r="G10" s="55" t="s">
        <v>15</v>
      </c>
      <c r="H10" s="55" t="s">
        <v>16</v>
      </c>
      <c r="I10" s="55" t="s">
        <v>17</v>
      </c>
      <c r="J10" s="55" t="s">
        <v>21</v>
      </c>
      <c r="K10" s="55" t="s">
        <v>20</v>
      </c>
      <c r="L10" s="56" t="s">
        <v>22</v>
      </c>
      <c r="M10" s="57" t="s">
        <v>7</v>
      </c>
      <c r="N10" s="58" t="s">
        <v>10</v>
      </c>
      <c r="O10" s="55" t="s">
        <v>13</v>
      </c>
      <c r="P10" s="55" t="s">
        <v>14</v>
      </c>
      <c r="Q10" s="55" t="s">
        <v>15</v>
      </c>
      <c r="R10" s="55"/>
      <c r="S10" s="55" t="s">
        <v>16</v>
      </c>
      <c r="T10" s="55" t="s">
        <v>17</v>
      </c>
      <c r="U10" s="57" t="s">
        <v>31</v>
      </c>
    </row>
    <row r="11" spans="1:21" x14ac:dyDescent="0.3">
      <c r="A11" s="92"/>
      <c r="B11" s="41"/>
      <c r="C11" s="42" t="str">
        <f>C3</f>
        <v>BRO-152D(117)CI</v>
      </c>
      <c r="D11" s="7">
        <v>1705366</v>
      </c>
      <c r="E11" s="7">
        <v>139541.5</v>
      </c>
      <c r="F11" s="7">
        <v>1159200.5</v>
      </c>
      <c r="G11" s="7">
        <v>42967.7</v>
      </c>
      <c r="H11" s="7">
        <v>70000</v>
      </c>
      <c r="I11" s="7">
        <v>371000</v>
      </c>
      <c r="J11" s="7"/>
      <c r="K11" s="7"/>
      <c r="L11" s="9"/>
      <c r="M11" s="43">
        <f t="shared" ref="M11:M14" si="2">SUM(D11:L11)</f>
        <v>3488075.7</v>
      </c>
      <c r="N11" s="48">
        <v>105247</v>
      </c>
      <c r="O11" s="7">
        <v>611037.57999999996</v>
      </c>
      <c r="P11" s="7"/>
      <c r="Q11" s="7"/>
      <c r="R11" s="7"/>
      <c r="S11" s="7">
        <v>7500</v>
      </c>
      <c r="T11" s="7">
        <v>62302</v>
      </c>
      <c r="U11" s="43">
        <f>SUM(N11:T11)</f>
        <v>786086.58</v>
      </c>
    </row>
    <row r="12" spans="1:21" x14ac:dyDescent="0.3">
      <c r="A12" s="92"/>
      <c r="B12" s="41"/>
      <c r="C12" s="42" t="str">
        <f t="shared" ref="C12" si="3">C4</f>
        <v>BRO-152D(166)CI</v>
      </c>
      <c r="D12" s="7">
        <v>1009259.81</v>
      </c>
      <c r="E12" s="7">
        <v>1121234</v>
      </c>
      <c r="F12" s="7"/>
      <c r="G12" s="7">
        <v>68031.289999999994</v>
      </c>
      <c r="H12" s="7"/>
      <c r="I12" s="7"/>
      <c r="J12" s="7"/>
      <c r="K12" s="7"/>
      <c r="L12" s="9"/>
      <c r="M12" s="43">
        <f t="shared" si="2"/>
        <v>2198525.1</v>
      </c>
      <c r="N12" s="44"/>
      <c r="O12" s="45"/>
      <c r="P12" s="45"/>
      <c r="Q12" s="45"/>
      <c r="R12" s="45"/>
      <c r="S12" s="45"/>
      <c r="T12" s="45"/>
      <c r="U12" s="43">
        <f>SUM(N12:T12)</f>
        <v>0</v>
      </c>
    </row>
    <row r="13" spans="1:21" x14ac:dyDescent="0.3">
      <c r="A13" s="92"/>
      <c r="B13" s="41"/>
      <c r="C13" s="42"/>
      <c r="D13" s="45"/>
      <c r="E13" s="45"/>
      <c r="F13" s="45"/>
      <c r="G13" s="45"/>
      <c r="H13" s="45"/>
      <c r="I13" s="45"/>
      <c r="J13" s="45"/>
      <c r="K13" s="45"/>
      <c r="L13" s="51"/>
      <c r="M13" s="43">
        <f t="shared" si="2"/>
        <v>0</v>
      </c>
      <c r="N13" s="44"/>
      <c r="O13" s="45"/>
      <c r="P13" s="45"/>
      <c r="Q13" s="45"/>
      <c r="R13" s="45"/>
      <c r="S13" s="45"/>
      <c r="T13" s="45"/>
      <c r="U13" s="43">
        <f>SUM(N13:T13)</f>
        <v>0</v>
      </c>
    </row>
    <row r="14" spans="1:21" x14ac:dyDescent="0.3">
      <c r="A14" s="92"/>
      <c r="B14" s="41"/>
      <c r="C14" s="42"/>
      <c r="D14" s="7"/>
      <c r="E14" s="7"/>
      <c r="F14" s="7"/>
      <c r="G14" s="7"/>
      <c r="H14" s="7"/>
      <c r="I14" s="7"/>
      <c r="J14" s="7"/>
      <c r="K14" s="7"/>
      <c r="L14" s="9"/>
      <c r="M14" s="43">
        <f t="shared" si="2"/>
        <v>0</v>
      </c>
      <c r="N14" s="44"/>
      <c r="O14" s="45"/>
      <c r="P14" s="45"/>
      <c r="Q14" s="45"/>
      <c r="R14" s="45"/>
      <c r="S14" s="45"/>
      <c r="T14" s="45"/>
      <c r="U14" s="43">
        <f>SUM(N14:T14)</f>
        <v>0</v>
      </c>
    </row>
    <row r="15" spans="1:21" x14ac:dyDescent="0.3">
      <c r="A15" s="92"/>
      <c r="B15" s="41"/>
      <c r="C15" s="42"/>
      <c r="D15" s="7">
        <v>295560</v>
      </c>
      <c r="E15" s="7">
        <v>1256273.5</v>
      </c>
      <c r="F15" s="7"/>
      <c r="G15" s="7">
        <v>71090.5</v>
      </c>
      <c r="H15" s="7"/>
      <c r="I15" s="7"/>
      <c r="J15" s="7"/>
      <c r="K15" s="7"/>
      <c r="L15" s="9"/>
      <c r="M15" s="43">
        <f>SUM(D15:L15)</f>
        <v>1622924</v>
      </c>
      <c r="N15" s="44"/>
      <c r="O15" s="45"/>
      <c r="P15" s="45"/>
      <c r="Q15" s="45"/>
      <c r="R15" s="45"/>
      <c r="S15" s="45"/>
      <c r="T15" s="45"/>
      <c r="U15" s="43">
        <f>SUM(N15:T15)</f>
        <v>0</v>
      </c>
    </row>
    <row r="16" spans="1:21" ht="19.5" thickBot="1" x14ac:dyDescent="0.35">
      <c r="A16" s="92"/>
      <c r="B16" s="46"/>
      <c r="C16" s="6" t="s">
        <v>9</v>
      </c>
      <c r="D16" s="22"/>
      <c r="E16" s="22"/>
      <c r="F16" s="22"/>
      <c r="G16" s="22"/>
      <c r="H16" s="22"/>
      <c r="I16" s="22"/>
      <c r="J16" s="22"/>
      <c r="K16" s="22"/>
      <c r="L16" s="23"/>
      <c r="M16" s="47">
        <f>SUM(M11:M15)</f>
        <v>7309524.8000000007</v>
      </c>
      <c r="N16" s="48"/>
      <c r="O16" s="7"/>
      <c r="P16" s="7"/>
      <c r="Q16" s="7"/>
      <c r="R16" s="7"/>
      <c r="S16" s="7"/>
      <c r="T16" s="7"/>
      <c r="U16" s="47">
        <f t="shared" ref="U16" si="4">SUM(U11:U15)</f>
        <v>786086.58</v>
      </c>
    </row>
    <row r="17" spans="1:21" ht="15.75" thickBot="1" x14ac:dyDescent="0.3">
      <c r="A17" s="40"/>
      <c r="B17" s="46" t="s">
        <v>45</v>
      </c>
      <c r="C17" s="32"/>
      <c r="D17" s="94" t="s">
        <v>29</v>
      </c>
      <c r="E17" s="94"/>
      <c r="F17" s="94"/>
      <c r="G17" s="94"/>
      <c r="H17" s="94"/>
      <c r="I17" s="94"/>
      <c r="J17" s="94"/>
      <c r="K17" s="94"/>
      <c r="L17" s="94"/>
      <c r="M17" s="95"/>
      <c r="N17" s="96" t="s">
        <v>52</v>
      </c>
      <c r="O17" s="96"/>
      <c r="P17" s="96"/>
      <c r="Q17" s="96"/>
      <c r="R17" s="96"/>
      <c r="S17" s="96"/>
      <c r="T17" s="96"/>
      <c r="U17" s="97"/>
    </row>
    <row r="18" spans="1:21" x14ac:dyDescent="0.3">
      <c r="A18" s="16"/>
      <c r="B18" s="41" t="s">
        <v>5</v>
      </c>
      <c r="C18" s="54" t="s">
        <v>6</v>
      </c>
      <c r="D18" s="55" t="s">
        <v>11</v>
      </c>
      <c r="E18" s="55" t="s">
        <v>12</v>
      </c>
      <c r="F18" s="55" t="s">
        <v>14</v>
      </c>
      <c r="G18" s="55" t="s">
        <v>15</v>
      </c>
      <c r="H18" s="55" t="s">
        <v>16</v>
      </c>
      <c r="I18" s="55" t="s">
        <v>17</v>
      </c>
      <c r="J18" s="55" t="s">
        <v>21</v>
      </c>
      <c r="K18" s="55" t="s">
        <v>20</v>
      </c>
      <c r="L18" s="56" t="s">
        <v>22</v>
      </c>
      <c r="M18" s="57" t="s">
        <v>7</v>
      </c>
      <c r="N18" s="58" t="s">
        <v>10</v>
      </c>
      <c r="O18" s="55" t="s">
        <v>13</v>
      </c>
      <c r="P18" s="55" t="s">
        <v>14</v>
      </c>
      <c r="Q18" s="55" t="s">
        <v>15</v>
      </c>
      <c r="R18" s="55"/>
      <c r="S18" s="55" t="s">
        <v>16</v>
      </c>
      <c r="T18" s="55" t="s">
        <v>17</v>
      </c>
      <c r="U18" s="57" t="s">
        <v>32</v>
      </c>
    </row>
    <row r="19" spans="1:21" x14ac:dyDescent="0.3">
      <c r="A19" s="92"/>
      <c r="B19" s="41"/>
      <c r="C19" s="42" t="str">
        <f>C3</f>
        <v>BRO-152D(117)CI</v>
      </c>
      <c r="D19" s="7"/>
      <c r="E19" s="7"/>
      <c r="F19" s="7"/>
      <c r="G19" s="7"/>
      <c r="H19" s="7"/>
      <c r="I19" s="7"/>
      <c r="J19" s="7"/>
      <c r="K19" s="7"/>
      <c r="L19" s="9"/>
      <c r="M19" s="43">
        <f t="shared" ref="M19:M21" si="5">SUM(D19:L19)</f>
        <v>0</v>
      </c>
      <c r="N19" s="48"/>
      <c r="O19" s="7"/>
      <c r="P19" s="7"/>
      <c r="Q19" s="7"/>
      <c r="R19" s="7"/>
      <c r="S19" s="7"/>
      <c r="T19" s="7"/>
      <c r="U19" s="43">
        <f>SUM(N19:T19)</f>
        <v>0</v>
      </c>
    </row>
    <row r="20" spans="1:21" x14ac:dyDescent="0.3">
      <c r="A20" s="92"/>
      <c r="B20" s="41"/>
      <c r="C20" s="42" t="str">
        <f t="shared" ref="C20" si="6">C4</f>
        <v>BRO-152D(166)CI</v>
      </c>
      <c r="D20" s="7"/>
      <c r="E20" s="7"/>
      <c r="F20" s="7"/>
      <c r="G20" s="7"/>
      <c r="H20" s="7"/>
      <c r="I20" s="7"/>
      <c r="J20" s="7"/>
      <c r="K20" s="7"/>
      <c r="L20" s="9"/>
      <c r="M20" s="43">
        <f t="shared" si="5"/>
        <v>0</v>
      </c>
      <c r="N20" s="44">
        <v>63646.84</v>
      </c>
      <c r="O20" s="45">
        <v>492416.75</v>
      </c>
      <c r="P20" s="45"/>
      <c r="Q20" s="45"/>
      <c r="R20" s="45"/>
      <c r="S20" s="45">
        <v>7500</v>
      </c>
      <c r="T20" s="45">
        <v>50159</v>
      </c>
      <c r="U20" s="43">
        <f>SUM(N20:T20)</f>
        <v>613722.59</v>
      </c>
    </row>
    <row r="21" spans="1:21" x14ac:dyDescent="0.3">
      <c r="A21" s="92"/>
      <c r="B21" s="41"/>
      <c r="C21" s="42"/>
      <c r="D21" s="45"/>
      <c r="E21" s="45"/>
      <c r="F21" s="45"/>
      <c r="G21" s="45"/>
      <c r="H21" s="45"/>
      <c r="I21" s="45"/>
      <c r="J21" s="45"/>
      <c r="K21" s="45"/>
      <c r="L21" s="51"/>
      <c r="M21" s="43">
        <f t="shared" si="5"/>
        <v>0</v>
      </c>
      <c r="N21" s="44"/>
      <c r="O21" s="45"/>
      <c r="P21" s="45"/>
      <c r="Q21" s="45"/>
      <c r="R21" s="45"/>
      <c r="S21" s="45"/>
      <c r="T21" s="45"/>
      <c r="U21" s="43">
        <f>SUM(N21:T21)</f>
        <v>0</v>
      </c>
    </row>
    <row r="22" spans="1:21" x14ac:dyDescent="0.3">
      <c r="A22" s="92"/>
      <c r="B22" s="41"/>
      <c r="C22" s="42"/>
      <c r="D22" s="7"/>
      <c r="E22" s="7"/>
      <c r="F22" s="7"/>
      <c r="G22" s="7"/>
      <c r="H22" s="7"/>
      <c r="I22" s="7"/>
      <c r="J22" s="7"/>
      <c r="K22" s="7"/>
      <c r="L22" s="7"/>
      <c r="M22" s="49"/>
      <c r="N22" s="45"/>
      <c r="O22" s="45"/>
      <c r="P22" s="45"/>
      <c r="Q22" s="45"/>
      <c r="R22" s="45"/>
      <c r="S22" s="45"/>
      <c r="T22" s="45"/>
      <c r="U22" s="49"/>
    </row>
    <row r="23" spans="1:21" x14ac:dyDescent="0.3">
      <c r="A23" s="92"/>
      <c r="B23" s="41"/>
      <c r="C23" s="42"/>
      <c r="D23" s="7"/>
      <c r="E23" s="7"/>
      <c r="F23" s="7"/>
      <c r="G23" s="7"/>
      <c r="H23" s="7"/>
      <c r="I23" s="7"/>
      <c r="J23" s="7"/>
      <c r="K23" s="7"/>
      <c r="L23" s="9"/>
      <c r="M23" s="43"/>
      <c r="N23" s="44"/>
      <c r="O23" s="45"/>
      <c r="P23" s="45"/>
      <c r="Q23" s="45"/>
      <c r="R23" s="45"/>
      <c r="S23" s="45"/>
      <c r="T23" s="45"/>
      <c r="U23" s="43"/>
    </row>
    <row r="24" spans="1:21" ht="19.5" thickBot="1" x14ac:dyDescent="0.35">
      <c r="A24" s="92"/>
      <c r="B24" s="46"/>
      <c r="C24" s="6" t="s">
        <v>9</v>
      </c>
      <c r="D24" s="7"/>
      <c r="E24" s="7"/>
      <c r="F24" s="7"/>
      <c r="G24" s="7"/>
      <c r="H24" s="7"/>
      <c r="I24" s="7"/>
      <c r="J24" s="7"/>
      <c r="K24" s="7"/>
      <c r="L24" s="9"/>
      <c r="M24" s="47">
        <f>SUM(M19:M23)</f>
        <v>0</v>
      </c>
      <c r="N24" s="48"/>
      <c r="O24" s="7"/>
      <c r="P24" s="7"/>
      <c r="Q24" s="7"/>
      <c r="R24" s="7"/>
      <c r="S24" s="7"/>
      <c r="T24" s="7"/>
      <c r="U24" s="47">
        <f t="shared" ref="U24" si="7">SUM(U19:U23)</f>
        <v>613722.59</v>
      </c>
    </row>
    <row r="25" spans="1:21" ht="15.75" thickBot="1" x14ac:dyDescent="0.3">
      <c r="A25" s="40"/>
      <c r="B25" s="46"/>
      <c r="C25" s="32"/>
      <c r="D25" s="94" t="s">
        <v>29</v>
      </c>
      <c r="E25" s="94"/>
      <c r="F25" s="94"/>
      <c r="G25" s="94"/>
      <c r="H25" s="94"/>
      <c r="I25" s="94"/>
      <c r="J25" s="94"/>
      <c r="K25" s="94"/>
      <c r="L25" s="94"/>
      <c r="M25" s="95"/>
      <c r="N25" s="96" t="s">
        <v>38</v>
      </c>
      <c r="O25" s="96"/>
      <c r="P25" s="96"/>
      <c r="Q25" s="96"/>
      <c r="R25" s="96"/>
      <c r="S25" s="96"/>
      <c r="T25" s="96"/>
      <c r="U25" s="97"/>
    </row>
    <row r="26" spans="1:21" x14ac:dyDescent="0.3">
      <c r="A26" s="16"/>
      <c r="B26" s="41" t="s">
        <v>5</v>
      </c>
      <c r="C26" s="54" t="s">
        <v>6</v>
      </c>
      <c r="D26" s="55" t="s">
        <v>11</v>
      </c>
      <c r="E26" s="55" t="s">
        <v>12</v>
      </c>
      <c r="F26" s="55" t="s">
        <v>14</v>
      </c>
      <c r="G26" s="55" t="s">
        <v>15</v>
      </c>
      <c r="H26" s="55" t="s">
        <v>16</v>
      </c>
      <c r="I26" s="55" t="s">
        <v>17</v>
      </c>
      <c r="J26" s="55" t="s">
        <v>21</v>
      </c>
      <c r="K26" s="55" t="s">
        <v>20</v>
      </c>
      <c r="L26" s="56" t="s">
        <v>22</v>
      </c>
      <c r="M26" s="57" t="s">
        <v>7</v>
      </c>
      <c r="N26" s="58" t="s">
        <v>10</v>
      </c>
      <c r="O26" s="55" t="s">
        <v>13</v>
      </c>
      <c r="P26" s="55" t="s">
        <v>14</v>
      </c>
      <c r="Q26" s="55" t="s">
        <v>15</v>
      </c>
      <c r="R26" s="55"/>
      <c r="S26" s="55" t="s">
        <v>16</v>
      </c>
      <c r="T26" s="55" t="s">
        <v>17</v>
      </c>
      <c r="U26" s="57" t="s">
        <v>32</v>
      </c>
    </row>
    <row r="27" spans="1:21" x14ac:dyDescent="0.3">
      <c r="A27" s="92"/>
      <c r="B27" s="41"/>
      <c r="C27" s="42" t="str">
        <f>C3</f>
        <v>BRO-152D(117)CI</v>
      </c>
      <c r="D27" s="7"/>
      <c r="E27" s="7"/>
      <c r="F27" s="7"/>
      <c r="G27" s="7"/>
      <c r="H27" s="7"/>
      <c r="I27" s="7"/>
      <c r="J27" s="7"/>
      <c r="K27" s="7"/>
      <c r="L27" s="9"/>
      <c r="M27" s="43">
        <f t="shared" ref="M27:M28" si="8">SUM(D27:L27)</f>
        <v>0</v>
      </c>
      <c r="N27" s="48">
        <f>N3-N11</f>
        <v>-15768.75</v>
      </c>
      <c r="O27" s="48">
        <f t="shared" ref="O27:T27" si="9">O3-O11</f>
        <v>-61464.209999999963</v>
      </c>
      <c r="P27" s="48">
        <f t="shared" si="9"/>
        <v>0</v>
      </c>
      <c r="Q27" s="48">
        <f t="shared" si="9"/>
        <v>0</v>
      </c>
      <c r="R27" s="48">
        <f t="shared" si="9"/>
        <v>0</v>
      </c>
      <c r="S27" s="48">
        <f t="shared" si="9"/>
        <v>6500</v>
      </c>
      <c r="T27" s="48">
        <f t="shared" si="9"/>
        <v>-4627</v>
      </c>
      <c r="U27" s="43">
        <f>SUM(N27:T27)</f>
        <v>-75359.959999999963</v>
      </c>
    </row>
    <row r="28" spans="1:21" x14ac:dyDescent="0.3">
      <c r="A28" s="92"/>
      <c r="B28" s="41"/>
      <c r="C28" s="42" t="str">
        <f>C4</f>
        <v>BRO-152D(166)CI</v>
      </c>
      <c r="D28" s="7"/>
      <c r="E28" s="7"/>
      <c r="F28" s="7"/>
      <c r="G28" s="7"/>
      <c r="H28" s="7"/>
      <c r="I28" s="7"/>
      <c r="J28" s="7"/>
      <c r="K28" s="7"/>
      <c r="L28" s="9"/>
      <c r="M28" s="43">
        <f t="shared" si="8"/>
        <v>0</v>
      </c>
      <c r="N28" s="48">
        <f>N4-N20</f>
        <v>-3430</v>
      </c>
      <c r="O28" s="48">
        <f t="shared" ref="O28:T28" si="10">O4-O20</f>
        <v>-80926.5</v>
      </c>
      <c r="P28" s="48">
        <f t="shared" si="10"/>
        <v>0</v>
      </c>
      <c r="Q28" s="48">
        <f t="shared" si="10"/>
        <v>0</v>
      </c>
      <c r="R28" s="48">
        <f t="shared" si="10"/>
        <v>0</v>
      </c>
      <c r="S28" s="48">
        <f t="shared" si="10"/>
        <v>-7500</v>
      </c>
      <c r="T28" s="48">
        <f t="shared" si="10"/>
        <v>-50159</v>
      </c>
      <c r="U28" s="43">
        <f>SUM(N28:T28)</f>
        <v>-142015.5</v>
      </c>
    </row>
    <row r="29" spans="1:21" x14ac:dyDescent="0.3">
      <c r="A29" s="92"/>
      <c r="B29" s="41"/>
      <c r="C29" s="50"/>
      <c r="D29" s="45"/>
      <c r="E29" s="45"/>
      <c r="F29" s="45"/>
      <c r="G29" s="45"/>
      <c r="H29" s="45"/>
      <c r="I29" s="45"/>
      <c r="J29" s="45"/>
      <c r="K29" s="45"/>
      <c r="L29" s="51"/>
      <c r="M29" s="43"/>
      <c r="N29" s="48"/>
      <c r="O29" s="48"/>
      <c r="P29" s="48"/>
      <c r="Q29" s="48"/>
      <c r="R29" s="48"/>
      <c r="S29" s="48"/>
      <c r="T29" s="48"/>
      <c r="U29" s="43">
        <f>SUM(N29:T29)</f>
        <v>0</v>
      </c>
    </row>
    <row r="30" spans="1:21" x14ac:dyDescent="0.3">
      <c r="A30" s="92"/>
      <c r="B30" s="41"/>
      <c r="C30" s="42"/>
      <c r="D30" s="7"/>
      <c r="E30" s="7"/>
      <c r="F30" s="7"/>
      <c r="G30" s="7"/>
      <c r="H30" s="7"/>
      <c r="I30" s="7"/>
      <c r="J30" s="7"/>
      <c r="K30" s="7"/>
      <c r="L30" s="9"/>
      <c r="M30" s="43"/>
      <c r="N30" s="44"/>
      <c r="O30" s="44"/>
      <c r="P30" s="44"/>
      <c r="Q30" s="44"/>
      <c r="R30" s="44"/>
      <c r="S30" s="44"/>
      <c r="T30" s="44"/>
      <c r="U30" s="43"/>
    </row>
    <row r="31" spans="1:21" x14ac:dyDescent="0.3">
      <c r="A31" s="92"/>
      <c r="B31" s="41"/>
      <c r="C31" s="42"/>
      <c r="D31" s="7"/>
      <c r="E31" s="7"/>
      <c r="F31" s="7"/>
      <c r="G31" s="7"/>
      <c r="H31" s="7"/>
      <c r="I31" s="7"/>
      <c r="J31" s="7"/>
      <c r="K31" s="7"/>
      <c r="L31" s="9"/>
      <c r="M31" s="43"/>
      <c r="N31" s="48"/>
      <c r="O31" s="48"/>
      <c r="P31" s="48"/>
      <c r="Q31" s="48"/>
      <c r="R31" s="48"/>
      <c r="S31" s="48"/>
      <c r="T31" s="48"/>
      <c r="U31" s="43"/>
    </row>
    <row r="32" spans="1:21" ht="19.5" thickBot="1" x14ac:dyDescent="0.35">
      <c r="A32" s="92"/>
      <c r="B32" s="4"/>
      <c r="C32" s="6" t="s">
        <v>9</v>
      </c>
      <c r="D32" s="7"/>
      <c r="E32" s="7"/>
      <c r="F32" s="7"/>
      <c r="G32" s="7"/>
      <c r="H32" s="7"/>
      <c r="I32" s="7"/>
      <c r="J32" s="7"/>
      <c r="K32" s="7"/>
      <c r="L32" s="9"/>
      <c r="M32" s="13">
        <f>SUM(M27:M31)</f>
        <v>0</v>
      </c>
      <c r="N32" s="10"/>
      <c r="O32" s="2"/>
      <c r="P32" s="2"/>
      <c r="Q32" s="2"/>
      <c r="R32" s="2"/>
      <c r="S32" s="2"/>
      <c r="T32" s="27"/>
      <c r="U32" s="24">
        <f t="shared" ref="U32" si="11">SUM(U27:U31)</f>
        <v>-217375.45999999996</v>
      </c>
    </row>
    <row r="33" spans="3:21" ht="19.5" thickBot="1" x14ac:dyDescent="0.35">
      <c r="S33" s="100" t="s">
        <v>46</v>
      </c>
      <c r="T33" s="100"/>
      <c r="U33" s="60">
        <f>U32/SUM(U11,U20)*-1</f>
        <v>0.15528935276227684</v>
      </c>
    </row>
    <row r="34" spans="3:21" ht="19.5" thickTop="1" x14ac:dyDescent="0.3"/>
    <row r="35" spans="3:21" hidden="1" x14ac:dyDescent="0.3">
      <c r="C35" s="30" t="s">
        <v>33</v>
      </c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>
        <f>SUM(U3:U4,U7)</f>
        <v>1182433.71</v>
      </c>
    </row>
    <row r="36" spans="3:21" hidden="1" x14ac:dyDescent="0.3">
      <c r="C36" s="30" t="s">
        <v>37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>
        <f>U16</f>
        <v>786086.58</v>
      </c>
    </row>
    <row r="37" spans="3:21" hidden="1" x14ac:dyDescent="0.3">
      <c r="C37" s="33" t="s">
        <v>34</v>
      </c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>
        <f>N35-N36</f>
        <v>396347.13</v>
      </c>
    </row>
    <row r="38" spans="3:21" hidden="1" x14ac:dyDescent="0.3">
      <c r="C38" s="33" t="s">
        <v>39</v>
      </c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8">
        <f>1-N35/N36</f>
        <v>-0.50420289581842237</v>
      </c>
    </row>
    <row r="39" spans="3:21" hidden="1" x14ac:dyDescent="0.3"/>
    <row r="40" spans="3:21" hidden="1" x14ac:dyDescent="0.3">
      <c r="C40" s="31" t="s">
        <v>35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>
        <f>U6</f>
        <v>0</v>
      </c>
    </row>
    <row r="41" spans="3:21" hidden="1" x14ac:dyDescent="0.3">
      <c r="C41" s="31" t="s">
        <v>36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>
        <f>U22</f>
        <v>0</v>
      </c>
    </row>
    <row r="42" spans="3:21" hidden="1" x14ac:dyDescent="0.3">
      <c r="C42" s="35" t="s">
        <v>34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>
        <f>N40-N41</f>
        <v>0</v>
      </c>
    </row>
    <row r="43" spans="3:21" hidden="1" x14ac:dyDescent="0.3">
      <c r="C43" s="35" t="s">
        <v>39</v>
      </c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9" t="e">
        <f>1-N40/N41</f>
        <v>#DIV/0!</v>
      </c>
    </row>
    <row r="44" spans="3:21" hidden="1" x14ac:dyDescent="0.3"/>
  </sheetData>
  <mergeCells count="13">
    <mergeCell ref="A11:A16"/>
    <mergeCell ref="D1:M1"/>
    <mergeCell ref="N1:U1"/>
    <mergeCell ref="A3:A8"/>
    <mergeCell ref="D9:M9"/>
    <mergeCell ref="N9:U9"/>
    <mergeCell ref="S33:T33"/>
    <mergeCell ref="D17:M17"/>
    <mergeCell ref="N17:U17"/>
    <mergeCell ref="A19:A24"/>
    <mergeCell ref="D25:M25"/>
    <mergeCell ref="N25:U25"/>
    <mergeCell ref="A27:A32"/>
  </mergeCells>
  <pageMargins left="0.7" right="0.7" top="0.75" bottom="0.75" header="0.3" footer="0.3"/>
  <pageSetup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440 January 14 Let</vt:lpstr>
      <vt:lpstr>170 July 15 Let</vt:lpstr>
      <vt:lpstr>223 Aug 13 Let</vt:lpstr>
      <vt:lpstr>312 Sept 12 Let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Jared Schwennesen</dc:creator>
  <cp:lastModifiedBy>Peter H</cp:lastModifiedBy>
  <cp:lastPrinted>2018-10-16T13:12:22Z</cp:lastPrinted>
  <dcterms:created xsi:type="dcterms:W3CDTF">2018-10-09T13:34:11Z</dcterms:created>
  <dcterms:modified xsi:type="dcterms:W3CDTF">2018-11-30T16:05:23Z</dcterms:modified>
</cp:coreProperties>
</file>