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U:\SAPM\Grants\INFRA\FY 2021\I44 &amp; US75\Benefit Cost Analysis\"/>
    </mc:Choice>
  </mc:AlternateContent>
  <xr:revisionPtr revIDLastSave="0" documentId="8_{054B1286-0975-47D5-B951-F09665C56448}" xr6:coauthVersionLast="45" xr6:coauthVersionMax="45" xr10:uidLastSave="{00000000-0000-0000-0000-000000000000}"/>
  <bookViews>
    <workbookView xWindow="-120" yWindow="-120" windowWidth="19440" windowHeight="10440" tabRatio="830" xr2:uid="{D9592330-F94D-418B-A55C-A04D45C285FD}"/>
  </bookViews>
  <sheets>
    <sheet name="Results" sheetId="3" r:id="rId1"/>
    <sheet name="TT" sheetId="2" r:id="rId2"/>
    <sheet name="Emissions" sheetId="14" r:id="rId3"/>
    <sheet name="Safety" sheetId="6" r:id="rId4"/>
    <sheet name="Shipper Costs" sheetId="13" r:id="rId5"/>
    <sheet name="Costs" sheetId="1" r:id="rId6"/>
    <sheet name="TDM" sheetId="8" r:id="rId7"/>
    <sheet name="Look Up" sheetId="5" r:id="rId8"/>
    <sheet name="Sheet2" sheetId="10" state="hidden" r:id="rId9"/>
    <sheet name="Sheet1" sheetId="9"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13" l="1"/>
  <c r="G16" i="13"/>
  <c r="B78" i="5"/>
  <c r="G15" i="13"/>
  <c r="C29" i="6" l="1"/>
  <c r="C36" i="6" s="1"/>
  <c r="B29" i="6"/>
  <c r="B22" i="6"/>
  <c r="E14" i="3" l="1"/>
  <c r="F14" i="3" s="1"/>
  <c r="G14" i="3" s="1"/>
  <c r="H14" i="3" s="1"/>
  <c r="I14" i="3" s="1"/>
  <c r="J14" i="3" s="1"/>
  <c r="K14" i="3" s="1"/>
  <c r="L14" i="3" s="1"/>
  <c r="M14" i="3" s="1"/>
  <c r="N14" i="3" s="1"/>
  <c r="O14" i="3" s="1"/>
  <c r="P14" i="3" s="1"/>
  <c r="Q14" i="3" s="1"/>
  <c r="R14" i="3" s="1"/>
  <c r="S14" i="3" s="1"/>
  <c r="T14" i="3" s="1"/>
  <c r="U14" i="3" s="1"/>
  <c r="V14" i="3" s="1"/>
  <c r="W14" i="3" s="1"/>
  <c r="X14" i="3" s="1"/>
  <c r="Y14" i="3" s="1"/>
  <c r="Z14" i="3" s="1"/>
  <c r="AA14" i="3" s="1"/>
  <c r="AB14" i="3" s="1"/>
  <c r="AC14" i="3" s="1"/>
  <c r="AD14" i="3" s="1"/>
  <c r="AE14" i="3" s="1"/>
  <c r="AF14" i="3" s="1"/>
  <c r="AG14" i="3" s="1"/>
  <c r="AH14" i="3" s="1"/>
  <c r="E9" i="3"/>
  <c r="F9" i="3" s="1"/>
  <c r="G9" i="3" s="1"/>
  <c r="H9" i="3" s="1"/>
  <c r="I9" i="3" s="1"/>
  <c r="J9" i="3" s="1"/>
  <c r="K9" i="3" s="1"/>
  <c r="L9" i="3" s="1"/>
  <c r="M9" i="3" s="1"/>
  <c r="N9" i="3" s="1"/>
  <c r="O9" i="3" s="1"/>
  <c r="P9" i="3" s="1"/>
  <c r="Q9" i="3" s="1"/>
  <c r="R9" i="3" s="1"/>
  <c r="S9" i="3" s="1"/>
  <c r="T9" i="3" s="1"/>
  <c r="U9" i="3" s="1"/>
  <c r="V9" i="3" s="1"/>
  <c r="W9" i="3" s="1"/>
  <c r="X9" i="3" s="1"/>
  <c r="Y9" i="3" s="1"/>
  <c r="Z9" i="3" s="1"/>
  <c r="AA9" i="3" s="1"/>
  <c r="AB9" i="3" s="1"/>
  <c r="AC9" i="3" s="1"/>
  <c r="AD9" i="3" s="1"/>
  <c r="AE9" i="3" s="1"/>
  <c r="AF9" i="3" s="1"/>
  <c r="AG9" i="3" s="1"/>
  <c r="AH9" i="3" s="1"/>
  <c r="C7" i="3" l="1"/>
  <c r="C6" i="3"/>
  <c r="D7" i="3"/>
  <c r="AG21" i="14"/>
  <c r="AF21" i="14"/>
  <c r="AE21" i="14"/>
  <c r="I18" i="14" l="1"/>
  <c r="J18" i="14" s="1"/>
  <c r="K18" i="14" s="1"/>
  <c r="L18" i="14" s="1"/>
  <c r="M18" i="14" s="1"/>
  <c r="N18" i="14" s="1"/>
  <c r="O18" i="14" s="1"/>
  <c r="P18" i="14" s="1"/>
  <c r="Q18" i="14" s="1"/>
  <c r="R18" i="14" s="1"/>
  <c r="S18" i="14" s="1"/>
  <c r="T18" i="14" s="1"/>
  <c r="U18" i="14" s="1"/>
  <c r="V18" i="14" s="1"/>
  <c r="W18" i="14" s="1"/>
  <c r="X18" i="14" s="1"/>
  <c r="Y18" i="14" s="1"/>
  <c r="Z18" i="14" s="1"/>
  <c r="AA18" i="14" s="1"/>
  <c r="AB18" i="14" s="1"/>
  <c r="AC18" i="14" s="1"/>
  <c r="AD18" i="14" s="1"/>
  <c r="AE18" i="14" s="1"/>
  <c r="AF18" i="14" s="1"/>
  <c r="AG18" i="14" s="1"/>
  <c r="E31" i="5"/>
  <c r="F31" i="5" s="1"/>
  <c r="G31" i="5" s="1"/>
  <c r="H31" i="5" s="1"/>
  <c r="I31" i="5" s="1"/>
  <c r="J31" i="5" s="1"/>
  <c r="K31" i="5" s="1"/>
  <c r="L31" i="5" s="1"/>
  <c r="M31" i="5" s="1"/>
  <c r="N31" i="5" s="1"/>
  <c r="O31" i="5" s="1"/>
  <c r="P31" i="5" s="1"/>
  <c r="Q31" i="5" s="1"/>
  <c r="R31" i="5" s="1"/>
  <c r="S31" i="5" s="1"/>
  <c r="T31" i="5" s="1"/>
  <c r="U31" i="5" s="1"/>
  <c r="V31" i="5" s="1"/>
  <c r="W31" i="5" s="1"/>
  <c r="X31" i="5" s="1"/>
  <c r="Y31" i="5" s="1"/>
  <c r="Z31" i="5" s="1"/>
  <c r="AA31" i="5" s="1"/>
  <c r="AB31" i="5" s="1"/>
  <c r="AC31" i="5" s="1"/>
  <c r="AD31" i="5" s="1"/>
  <c r="AE31" i="5" s="1"/>
  <c r="AF31" i="5" s="1"/>
  <c r="AG31" i="5" s="1"/>
  <c r="AH31" i="5" s="1"/>
  <c r="I11" i="14" l="1"/>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G30" i="14"/>
  <c r="AB16" i="14" s="1"/>
  <c r="AB23" i="14" s="1"/>
  <c r="E30" i="14"/>
  <c r="M16" i="14" s="1"/>
  <c r="M23" i="14" s="1"/>
  <c r="C30" i="14"/>
  <c r="B16" i="14" s="1"/>
  <c r="G29" i="14"/>
  <c r="AB15" i="14" s="1"/>
  <c r="AB22" i="14" s="1"/>
  <c r="E29" i="14"/>
  <c r="M15" i="14" s="1"/>
  <c r="M22" i="14" s="1"/>
  <c r="C29" i="14"/>
  <c r="B15" i="14" s="1"/>
  <c r="G28" i="14"/>
  <c r="AB14" i="14" s="1"/>
  <c r="AB21" i="14" s="1"/>
  <c r="E28" i="14"/>
  <c r="M14" i="14" s="1"/>
  <c r="M21" i="14" s="1"/>
  <c r="C28" i="14"/>
  <c r="B14" i="14" s="1"/>
  <c r="G27" i="14"/>
  <c r="E27" i="14"/>
  <c r="C27" i="14"/>
  <c r="G26" i="14"/>
  <c r="E26" i="14"/>
  <c r="M12" i="14" s="1"/>
  <c r="M19" i="14" s="1"/>
  <c r="C26" i="14"/>
  <c r="I3" i="14"/>
  <c r="B12" i="14" l="1"/>
  <c r="AB12" i="14"/>
  <c r="AB19" i="14" s="1"/>
  <c r="E46" i="5" l="1"/>
  <c r="F46" i="5" s="1"/>
  <c r="G46" i="5" s="1"/>
  <c r="H46" i="5" s="1"/>
  <c r="I46" i="5" s="1"/>
  <c r="J46" i="5" s="1"/>
  <c r="K46" i="5" s="1"/>
  <c r="L46" i="5" s="1"/>
  <c r="M46" i="5" s="1"/>
  <c r="N46" i="5" s="1"/>
  <c r="O46" i="5" s="1"/>
  <c r="P46" i="5" s="1"/>
  <c r="Q46" i="5" s="1"/>
  <c r="R46" i="5" s="1"/>
  <c r="S46" i="5" s="1"/>
  <c r="T46" i="5" s="1"/>
  <c r="U46" i="5" s="1"/>
  <c r="V46" i="5" s="1"/>
  <c r="W46" i="5" s="1"/>
  <c r="X46" i="5" s="1"/>
  <c r="Y46" i="5" s="1"/>
  <c r="Z46" i="5" s="1"/>
  <c r="AA46" i="5" s="1"/>
  <c r="AB46" i="5" s="1"/>
  <c r="AC46" i="5" s="1"/>
  <c r="AD46" i="5" s="1"/>
  <c r="AE46" i="5" s="1"/>
  <c r="AF46" i="5" s="1"/>
  <c r="AG46" i="5" s="1"/>
  <c r="AH46" i="5" s="1"/>
  <c r="AI46" i="5" s="1"/>
  <c r="AJ46" i="5" s="1"/>
  <c r="D6" i="3" l="1"/>
  <c r="D10" i="3" s="1"/>
  <c r="J3" i="14"/>
  <c r="K3" i="14" s="1"/>
  <c r="L3" i="14" s="1"/>
  <c r="M3" i="14" s="1"/>
  <c r="C16" i="14" l="1"/>
  <c r="C15" i="14"/>
  <c r="C14" i="14"/>
  <c r="C12" i="14"/>
  <c r="N3" i="14"/>
  <c r="O3" i="14" s="1"/>
  <c r="P3" i="14" s="1"/>
  <c r="Q3" i="14" s="1"/>
  <c r="R3" i="14" s="1"/>
  <c r="S3" i="14" s="1"/>
  <c r="T3" i="14" s="1"/>
  <c r="U3" i="14" s="1"/>
  <c r="V3" i="14" s="1"/>
  <c r="W3" i="14" s="1"/>
  <c r="X3" i="14" s="1"/>
  <c r="Y3" i="14" s="1"/>
  <c r="Z3" i="14" s="1"/>
  <c r="AA3" i="14" s="1"/>
  <c r="AB3" i="14" s="1"/>
  <c r="C2" i="2"/>
  <c r="D2" i="2" s="1"/>
  <c r="E2" i="2" s="1"/>
  <c r="F2" i="2" s="1"/>
  <c r="G2" i="2" s="1"/>
  <c r="H2" i="2" s="1"/>
  <c r="I2" i="2" s="1"/>
  <c r="J2" i="2" s="1"/>
  <c r="K2" i="2" s="1"/>
  <c r="L2" i="2" s="1"/>
  <c r="M2" i="2" s="1"/>
  <c r="N2" i="2" s="1"/>
  <c r="O2" i="2" s="1"/>
  <c r="P2" i="2" s="1"/>
  <c r="Q2" i="2" s="1"/>
  <c r="R2" i="2" s="1"/>
  <c r="S2" i="2" s="1"/>
  <c r="T2" i="2" s="1"/>
  <c r="U2" i="2" s="1"/>
  <c r="V2" i="2" s="1"/>
  <c r="W2" i="2" s="1"/>
  <c r="X2" i="2" s="1"/>
  <c r="Y2" i="2" s="1"/>
  <c r="Z2" i="2" s="1"/>
  <c r="AA2" i="2" s="1"/>
  <c r="AI15" i="1"/>
  <c r="AH15" i="1"/>
  <c r="AF15" i="1"/>
  <c r="AE15" i="1"/>
  <c r="AD15" i="1"/>
  <c r="AC15" i="1"/>
  <c r="AA15" i="1"/>
  <c r="Z15" i="1"/>
  <c r="Y15" i="1"/>
  <c r="X15" i="1"/>
  <c r="V15" i="1"/>
  <c r="U15" i="1"/>
  <c r="T15" i="1"/>
  <c r="S15" i="1"/>
  <c r="Q15" i="1"/>
  <c r="P15" i="1"/>
  <c r="O15" i="1"/>
  <c r="N15" i="1"/>
  <c r="L15" i="1"/>
  <c r="K15" i="1"/>
  <c r="J15" i="1"/>
  <c r="I15" i="1"/>
  <c r="H15" i="1"/>
  <c r="G15" i="1"/>
  <c r="F15" i="1"/>
  <c r="E15" i="1"/>
  <c r="D15" i="1"/>
  <c r="C15" i="1"/>
  <c r="B15" i="1"/>
  <c r="D45" i="6"/>
  <c r="E45" i="6" s="1"/>
  <c r="F45" i="6" s="1"/>
  <c r="G45" i="6" s="1"/>
  <c r="H45" i="6" s="1"/>
  <c r="I45" i="6" s="1"/>
  <c r="J45" i="6" s="1"/>
  <c r="K45" i="6" s="1"/>
  <c r="L45" i="6" s="1"/>
  <c r="M45" i="6" s="1"/>
  <c r="N45" i="6" s="1"/>
  <c r="O45" i="6" s="1"/>
  <c r="P45" i="6" s="1"/>
  <c r="Q45" i="6" s="1"/>
  <c r="R45" i="6" s="1"/>
  <c r="S45" i="6" s="1"/>
  <c r="T45" i="6" s="1"/>
  <c r="U45" i="6" s="1"/>
  <c r="V45" i="6" s="1"/>
  <c r="W45" i="6" s="1"/>
  <c r="X45" i="6" s="1"/>
  <c r="Y45" i="6" s="1"/>
  <c r="Z45" i="6" s="1"/>
  <c r="AA45" i="6" s="1"/>
  <c r="AB45" i="6" s="1"/>
  <c r="C7" i="6"/>
  <c r="C6" i="6"/>
  <c r="C5" i="6"/>
  <c r="C4" i="6"/>
  <c r="C3" i="6"/>
  <c r="D29" i="6" s="1"/>
  <c r="E29" i="6" s="1"/>
  <c r="F29" i="6" s="1"/>
  <c r="G29" i="6" s="1"/>
  <c r="H29" i="6" s="1"/>
  <c r="D12" i="14" l="1"/>
  <c r="C19" i="14"/>
  <c r="D14" i="14"/>
  <c r="C21" i="14"/>
  <c r="D15" i="14"/>
  <c r="C22" i="14"/>
  <c r="D16" i="14"/>
  <c r="C23" i="14"/>
  <c r="AC14" i="14"/>
  <c r="AC21" i="14" s="1"/>
  <c r="AC12" i="14"/>
  <c r="AC19" i="14" s="1"/>
  <c r="AC16" i="14"/>
  <c r="AC23" i="14" s="1"/>
  <c r="N14" i="14"/>
  <c r="N21" i="14" s="1"/>
  <c r="N12" i="14"/>
  <c r="N19" i="14" s="1"/>
  <c r="N15" i="14"/>
  <c r="N22" i="14" s="1"/>
  <c r="AC15" i="14"/>
  <c r="AC22" i="14" s="1"/>
  <c r="N16" i="14"/>
  <c r="N23" i="14" s="1"/>
  <c r="AC3" i="14"/>
  <c r="AD3" i="14" s="1"/>
  <c r="AE3" i="14" s="1"/>
  <c r="AF3" i="14" s="1"/>
  <c r="AG3" i="14" s="1"/>
  <c r="E16" i="14" l="1"/>
  <c r="D23" i="14"/>
  <c r="E15" i="14"/>
  <c r="D22" i="14"/>
  <c r="E14" i="14"/>
  <c r="D21" i="14"/>
  <c r="E12" i="14"/>
  <c r="D19" i="14"/>
  <c r="O14" i="14"/>
  <c r="O21" i="14" s="1"/>
  <c r="O15" i="14"/>
  <c r="O22" i="14" s="1"/>
  <c r="AD16" i="14"/>
  <c r="AD23" i="14" s="1"/>
  <c r="O12" i="14"/>
  <c r="O19" i="14" s="1"/>
  <c r="AD12" i="14"/>
  <c r="AD19" i="14" s="1"/>
  <c r="O16" i="14"/>
  <c r="O23" i="14" s="1"/>
  <c r="AD15" i="14"/>
  <c r="AD22" i="14" s="1"/>
  <c r="AD14" i="14"/>
  <c r="AD21" i="14" s="1"/>
  <c r="B14" i="5"/>
  <c r="F12" i="14" l="1"/>
  <c r="E19" i="14"/>
  <c r="F14" i="14"/>
  <c r="E21" i="14"/>
  <c r="F15" i="14"/>
  <c r="E22" i="14"/>
  <c r="F16" i="14"/>
  <c r="E23" i="14"/>
  <c r="P15" i="14"/>
  <c r="P22" i="14" s="1"/>
  <c r="P14" i="14"/>
  <c r="P21" i="14" s="1"/>
  <c r="P12" i="14"/>
  <c r="P19" i="14" s="1"/>
  <c r="P16" i="14"/>
  <c r="P23" i="14" s="1"/>
  <c r="AE15" i="14"/>
  <c r="AE22" i="14" s="1"/>
  <c r="AE16" i="14"/>
  <c r="AE23" i="14" s="1"/>
  <c r="AE12" i="14"/>
  <c r="AE19" i="14" s="1"/>
  <c r="F21" i="8"/>
  <c r="F19" i="8"/>
  <c r="G19" i="8" s="1"/>
  <c r="F20" i="8"/>
  <c r="G15" i="14" l="1"/>
  <c r="F22" i="14"/>
  <c r="G14" i="14"/>
  <c r="F21" i="14"/>
  <c r="G16" i="14"/>
  <c r="F23" i="14"/>
  <c r="G12" i="14"/>
  <c r="F19" i="14"/>
  <c r="AF16" i="14"/>
  <c r="AF23" i="14" s="1"/>
  <c r="Q16" i="14"/>
  <c r="Q23" i="14" s="1"/>
  <c r="AF12" i="14"/>
  <c r="AF19" i="14" s="1"/>
  <c r="Q12" i="14"/>
  <c r="Q19" i="14" s="1"/>
  <c r="Q15" i="14"/>
  <c r="Q22" i="14" s="1"/>
  <c r="Q14" i="14"/>
  <c r="Q21" i="14" s="1"/>
  <c r="AF15" i="14"/>
  <c r="AF22" i="14" s="1"/>
  <c r="C19" i="8"/>
  <c r="F26" i="8"/>
  <c r="V5" i="2" s="1"/>
  <c r="B21" i="8"/>
  <c r="E21" i="8"/>
  <c r="G21" i="8"/>
  <c r="C21" i="8"/>
  <c r="D21" i="8"/>
  <c r="B19" i="8"/>
  <c r="F24" i="8"/>
  <c r="V7" i="2" s="1"/>
  <c r="F25" i="8"/>
  <c r="V4" i="2" s="1"/>
  <c r="E19" i="8"/>
  <c r="D19" i="8"/>
  <c r="B20" i="8"/>
  <c r="D20" i="8"/>
  <c r="C20" i="8"/>
  <c r="E20" i="8"/>
  <c r="G20" i="8"/>
  <c r="AB6" i="14" l="1"/>
  <c r="AB8" i="14"/>
  <c r="AB4" i="14"/>
  <c r="AB7" i="14"/>
  <c r="V6" i="2"/>
  <c r="H12" i="14"/>
  <c r="G19" i="14"/>
  <c r="H16" i="14"/>
  <c r="G23" i="14"/>
  <c r="H14" i="14"/>
  <c r="G21" i="14"/>
  <c r="H15" i="14"/>
  <c r="G22" i="14"/>
  <c r="AG12" i="14"/>
  <c r="AG19" i="14" s="1"/>
  <c r="AG15" i="14"/>
  <c r="AG22" i="14" s="1"/>
  <c r="R15" i="14"/>
  <c r="R22" i="14" s="1"/>
  <c r="R16" i="14"/>
  <c r="R23" i="14" s="1"/>
  <c r="AG16" i="14"/>
  <c r="AG23" i="14" s="1"/>
  <c r="R12" i="14"/>
  <c r="R19" i="14" s="1"/>
  <c r="R14" i="14"/>
  <c r="R21" i="14" s="1"/>
  <c r="G24" i="8"/>
  <c r="C26" i="8"/>
  <c r="G5" i="2" s="1"/>
  <c r="E24" i="8"/>
  <c r="G26" i="8"/>
  <c r="AA5" i="2" s="1"/>
  <c r="G25" i="8"/>
  <c r="AA4" i="2" s="1"/>
  <c r="B26" i="8"/>
  <c r="B5" i="2" s="1"/>
  <c r="B6" i="2" s="1"/>
  <c r="C25" i="8"/>
  <c r="G4" i="2" s="1"/>
  <c r="F28" i="8"/>
  <c r="V3" i="2" s="1"/>
  <c r="B25" i="8"/>
  <c r="B4" i="2" s="1"/>
  <c r="B24" i="8"/>
  <c r="E26" i="8"/>
  <c r="Q5" i="2" s="1"/>
  <c r="E25" i="8"/>
  <c r="Q4" i="2" s="1"/>
  <c r="R4" i="2" s="1"/>
  <c r="D25" i="8"/>
  <c r="L4" i="2" s="1"/>
  <c r="D24" i="8"/>
  <c r="D26" i="8"/>
  <c r="L5" i="2" s="1"/>
  <c r="C24" i="8"/>
  <c r="W4" i="2" l="1"/>
  <c r="AA6" i="2"/>
  <c r="S4" i="2"/>
  <c r="S6" i="2" s="1"/>
  <c r="H4" i="2"/>
  <c r="L6" i="2"/>
  <c r="L7" i="2"/>
  <c r="Q7" i="2"/>
  <c r="M4" i="2"/>
  <c r="Q6" i="2"/>
  <c r="N4" i="2"/>
  <c r="B7" i="2"/>
  <c r="C5" i="2"/>
  <c r="D5" i="2"/>
  <c r="E5" i="2" s="1"/>
  <c r="F5" i="2" s="1"/>
  <c r="C4" i="2"/>
  <c r="C6" i="2" s="1"/>
  <c r="D4" i="2"/>
  <c r="D6" i="2" s="1"/>
  <c r="G6" i="2"/>
  <c r="W5" i="2"/>
  <c r="X5" i="2"/>
  <c r="Y5" i="2" s="1"/>
  <c r="Z5" i="2" s="1"/>
  <c r="M5" i="2"/>
  <c r="N5" i="2" s="1"/>
  <c r="O5" i="2" s="1"/>
  <c r="P5" i="2" s="1"/>
  <c r="AA7" i="2"/>
  <c r="R5" i="2"/>
  <c r="S5" i="2" s="1"/>
  <c r="T5" i="2" s="1"/>
  <c r="U5" i="2" s="1"/>
  <c r="H5" i="2"/>
  <c r="I5" i="2"/>
  <c r="J5" i="2"/>
  <c r="K5" i="2" s="1"/>
  <c r="G7" i="2"/>
  <c r="V8" i="2"/>
  <c r="I15" i="14"/>
  <c r="H22" i="14"/>
  <c r="I14" i="14"/>
  <c r="H21" i="14"/>
  <c r="I16" i="14"/>
  <c r="H23" i="14"/>
  <c r="I12" i="14"/>
  <c r="H19" i="14"/>
  <c r="S16" i="14"/>
  <c r="S23" i="14" s="1"/>
  <c r="S14" i="14"/>
  <c r="S21" i="14" s="1"/>
  <c r="S15" i="14"/>
  <c r="S22" i="14" s="1"/>
  <c r="S12" i="14"/>
  <c r="S19" i="14" s="1"/>
  <c r="AL35" i="13"/>
  <c r="C28" i="8"/>
  <c r="G3" i="2" s="1"/>
  <c r="E28" i="8"/>
  <c r="Q3" i="2" s="1"/>
  <c r="D28" i="8"/>
  <c r="L3" i="2" s="1"/>
  <c r="B28" i="8"/>
  <c r="B3" i="2" s="1"/>
  <c r="B8" i="2" s="1"/>
  <c r="G28" i="8"/>
  <c r="AA3" i="2" s="1"/>
  <c r="N6" i="2" l="1"/>
  <c r="R7" i="2"/>
  <c r="M6" i="14"/>
  <c r="M7" i="14"/>
  <c r="M8" i="14"/>
  <c r="W7" i="2"/>
  <c r="H7" i="2"/>
  <c r="I7" i="2"/>
  <c r="M4" i="14"/>
  <c r="M7" i="2"/>
  <c r="C7" i="2"/>
  <c r="X7" i="2"/>
  <c r="M6" i="2"/>
  <c r="R8" i="14"/>
  <c r="R4" i="14"/>
  <c r="R7" i="14"/>
  <c r="R6" i="14"/>
  <c r="W6" i="2"/>
  <c r="H3" i="2"/>
  <c r="I3" i="2" s="1"/>
  <c r="L8" i="2"/>
  <c r="H7" i="14"/>
  <c r="H6" i="14"/>
  <c r="H4" i="14"/>
  <c r="H8" i="14"/>
  <c r="X4" i="2"/>
  <c r="W3" i="2"/>
  <c r="W8" i="2" s="1"/>
  <c r="AA8" i="2"/>
  <c r="X3" i="2"/>
  <c r="X8" i="2" s="1"/>
  <c r="M3" i="2"/>
  <c r="M8" i="2" s="1"/>
  <c r="Q8" i="2"/>
  <c r="E4" i="2"/>
  <c r="T4" i="2"/>
  <c r="C3" i="2"/>
  <c r="C8" i="2" s="1"/>
  <c r="G8" i="2"/>
  <c r="R3" i="2"/>
  <c r="AG4" i="14"/>
  <c r="AG6" i="14"/>
  <c r="AG7" i="14"/>
  <c r="AG8" i="14"/>
  <c r="O4" i="2"/>
  <c r="I4" i="2"/>
  <c r="H6" i="2"/>
  <c r="R6" i="2"/>
  <c r="J12" i="14"/>
  <c r="I19" i="14"/>
  <c r="J16" i="14"/>
  <c r="I23" i="14"/>
  <c r="J14" i="14"/>
  <c r="I21" i="14"/>
  <c r="J15" i="14"/>
  <c r="I22" i="14"/>
  <c r="AL17" i="13"/>
  <c r="AL19" i="13"/>
  <c r="R47" i="13"/>
  <c r="T14" i="14"/>
  <c r="T21" i="14" s="1"/>
  <c r="T12" i="14"/>
  <c r="T19" i="14" s="1"/>
  <c r="T15" i="14"/>
  <c r="T22" i="14" s="1"/>
  <c r="T16" i="14"/>
  <c r="T23" i="14" s="1"/>
  <c r="AB36" i="13"/>
  <c r="AL43" i="13"/>
  <c r="AL20" i="13"/>
  <c r="AL31" i="13"/>
  <c r="AL12" i="13"/>
  <c r="AL45" i="13"/>
  <c r="AL23" i="13"/>
  <c r="AL16" i="13"/>
  <c r="AL26" i="13"/>
  <c r="AL14" i="13"/>
  <c r="AL36" i="13"/>
  <c r="AL13" i="13"/>
  <c r="AL10" i="13"/>
  <c r="AL22" i="13"/>
  <c r="AL29" i="13"/>
  <c r="AL7" i="13"/>
  <c r="AL21" i="13"/>
  <c r="AL15" i="13"/>
  <c r="AL46" i="13"/>
  <c r="AL18" i="13"/>
  <c r="AL8" i="13"/>
  <c r="AL33" i="13"/>
  <c r="AL30" i="13"/>
  <c r="AL44" i="13"/>
  <c r="AL28" i="13"/>
  <c r="AL24" i="13"/>
  <c r="AL6" i="13"/>
  <c r="AL11" i="13"/>
  <c r="AL25" i="13"/>
  <c r="AL39" i="13"/>
  <c r="AL5" i="13"/>
  <c r="AL38" i="13"/>
  <c r="AL41" i="13"/>
  <c r="AL47" i="13"/>
  <c r="AL34" i="13"/>
  <c r="AM25" i="13"/>
  <c r="AL42" i="13"/>
  <c r="AL32" i="13"/>
  <c r="AL27" i="13"/>
  <c r="AL9" i="13"/>
  <c r="AL37" i="13"/>
  <c r="AL40" i="13"/>
  <c r="AG24" i="13"/>
  <c r="AB30" i="13"/>
  <c r="AB5" i="13"/>
  <c r="AB18" i="13"/>
  <c r="AQ41" i="13"/>
  <c r="AQ33" i="13"/>
  <c r="AQ25" i="13"/>
  <c r="AQ17" i="13"/>
  <c r="AQ9" i="13"/>
  <c r="AQ47" i="13"/>
  <c r="AQ39" i="13"/>
  <c r="AQ31" i="13"/>
  <c r="AQ23" i="13"/>
  <c r="AQ15" i="13"/>
  <c r="AQ7" i="13"/>
  <c r="AQ46" i="13"/>
  <c r="AQ38" i="13"/>
  <c r="AQ30" i="13"/>
  <c r="AQ22" i="13"/>
  <c r="AQ14" i="13"/>
  <c r="AQ6" i="13"/>
  <c r="AQ45" i="13"/>
  <c r="AQ37" i="13"/>
  <c r="AQ29" i="13"/>
  <c r="AQ21" i="13"/>
  <c r="AQ13" i="13"/>
  <c r="AQ36" i="13"/>
  <c r="AQ20" i="13"/>
  <c r="AQ28" i="13"/>
  <c r="AQ11" i="13"/>
  <c r="AQ35" i="13"/>
  <c r="AQ19" i="13"/>
  <c r="AQ43" i="13"/>
  <c r="AQ34" i="13"/>
  <c r="AQ18" i="13"/>
  <c r="AQ27" i="13"/>
  <c r="AQ32" i="13"/>
  <c r="AQ16" i="13"/>
  <c r="AQ42" i="13"/>
  <c r="AQ26" i="13"/>
  <c r="AQ10" i="13"/>
  <c r="AQ44" i="13"/>
  <c r="AQ5" i="13"/>
  <c r="AQ40" i="13"/>
  <c r="AQ24" i="13"/>
  <c r="AQ8" i="13"/>
  <c r="AQ12" i="13"/>
  <c r="W42" i="13"/>
  <c r="W34" i="13"/>
  <c r="W26" i="13"/>
  <c r="W41" i="13"/>
  <c r="W33" i="13"/>
  <c r="W25" i="13"/>
  <c r="W40" i="13"/>
  <c r="W32" i="13"/>
  <c r="W24" i="13"/>
  <c r="W47" i="13"/>
  <c r="W39" i="13"/>
  <c r="W31" i="13"/>
  <c r="W45" i="13"/>
  <c r="W37" i="13"/>
  <c r="W29" i="13"/>
  <c r="W44" i="13"/>
  <c r="W36" i="13"/>
  <c r="W28" i="13"/>
  <c r="W43" i="13"/>
  <c r="W18" i="13"/>
  <c r="W10" i="13"/>
  <c r="W35" i="13"/>
  <c r="W16" i="13"/>
  <c r="W8" i="13"/>
  <c r="W15" i="13"/>
  <c r="W7" i="13"/>
  <c r="W27" i="13"/>
  <c r="W22" i="13"/>
  <c r="W14" i="13"/>
  <c r="W6" i="13"/>
  <c r="W13" i="13"/>
  <c r="W12" i="13"/>
  <c r="W20" i="13"/>
  <c r="W46" i="13"/>
  <c r="W11" i="13"/>
  <c r="W5" i="13"/>
  <c r="W9" i="13"/>
  <c r="W38" i="13"/>
  <c r="W19" i="13"/>
  <c r="W21" i="13"/>
  <c r="W30" i="13"/>
  <c r="W17" i="13"/>
  <c r="W23" i="13"/>
  <c r="AM13" i="13"/>
  <c r="I8" i="2" l="1"/>
  <c r="J3" i="2"/>
  <c r="T6" i="2"/>
  <c r="U4" i="2"/>
  <c r="U6" i="2" s="1"/>
  <c r="N7" i="14"/>
  <c r="N6" i="14"/>
  <c r="N4" i="14"/>
  <c r="N8" i="14"/>
  <c r="E6" i="2"/>
  <c r="F4" i="2"/>
  <c r="F6" i="2" s="1"/>
  <c r="Y3" i="2"/>
  <c r="AD8" i="14"/>
  <c r="AD4" i="14"/>
  <c r="AD6" i="14"/>
  <c r="AD7" i="14"/>
  <c r="AC4" i="14"/>
  <c r="AC7" i="14"/>
  <c r="AC6" i="14"/>
  <c r="AC8" i="14"/>
  <c r="S3" i="2"/>
  <c r="R8" i="2"/>
  <c r="H8" i="2"/>
  <c r="D7" i="2"/>
  <c r="I6" i="14"/>
  <c r="I4" i="14"/>
  <c r="I8" i="14"/>
  <c r="I7" i="14"/>
  <c r="I6" i="2"/>
  <c r="J4" i="2"/>
  <c r="Y7" i="2"/>
  <c r="N7" i="2"/>
  <c r="S4" i="14"/>
  <c r="S8" i="14"/>
  <c r="S7" i="14"/>
  <c r="S6" i="14"/>
  <c r="J7" i="2"/>
  <c r="O7" i="14"/>
  <c r="O4" i="14"/>
  <c r="O8" i="14"/>
  <c r="O6" i="14"/>
  <c r="O6" i="2"/>
  <c r="P4" i="2"/>
  <c r="P6" i="2" s="1"/>
  <c r="D3" i="2"/>
  <c r="N3" i="2"/>
  <c r="Y4" i="2"/>
  <c r="X6" i="2"/>
  <c r="S7" i="2"/>
  <c r="AB33" i="13"/>
  <c r="AB23" i="13"/>
  <c r="AB8" i="13"/>
  <c r="AB26" i="13"/>
  <c r="AB12" i="13"/>
  <c r="AB34" i="13"/>
  <c r="AB9" i="14"/>
  <c r="AB14" i="13"/>
  <c r="AB44" i="13"/>
  <c r="AB10" i="13"/>
  <c r="AB29" i="13"/>
  <c r="R11" i="13"/>
  <c r="R13" i="13"/>
  <c r="R45" i="13"/>
  <c r="R27" i="13"/>
  <c r="R21" i="13"/>
  <c r="R41" i="13"/>
  <c r="R26" i="13"/>
  <c r="R16" i="13"/>
  <c r="R9" i="13"/>
  <c r="R37" i="13"/>
  <c r="K15" i="14"/>
  <c r="J22" i="14"/>
  <c r="K14" i="14"/>
  <c r="J21" i="14"/>
  <c r="K16" i="14"/>
  <c r="J23" i="14"/>
  <c r="K12" i="14"/>
  <c r="J19" i="14"/>
  <c r="AB20" i="13"/>
  <c r="AB15" i="13"/>
  <c r="AB41" i="13"/>
  <c r="AB31" i="13"/>
  <c r="AB42" i="13"/>
  <c r="AB37" i="13"/>
  <c r="R6" i="13"/>
  <c r="R19" i="13"/>
  <c r="R7" i="13"/>
  <c r="R34" i="13"/>
  <c r="R30" i="13"/>
  <c r="AB27" i="13"/>
  <c r="R22" i="13"/>
  <c r="R15" i="13"/>
  <c r="R42" i="13"/>
  <c r="AB7" i="13"/>
  <c r="AB39" i="13"/>
  <c r="AB45" i="13"/>
  <c r="R40" i="13"/>
  <c r="R38" i="13"/>
  <c r="AB6" i="13"/>
  <c r="AB16" i="13"/>
  <c r="AB11" i="13"/>
  <c r="AB47" i="13"/>
  <c r="AB35" i="13"/>
  <c r="R8" i="13"/>
  <c r="R12" i="13"/>
  <c r="R23" i="13"/>
  <c r="R28" i="13"/>
  <c r="R46" i="13"/>
  <c r="AB22" i="13"/>
  <c r="AB9" i="13"/>
  <c r="AB19" i="13"/>
  <c r="AB24" i="13"/>
  <c r="AB43" i="13"/>
  <c r="R18" i="13"/>
  <c r="R17" i="13"/>
  <c r="R20" i="13"/>
  <c r="R24" i="13"/>
  <c r="R36" i="13"/>
  <c r="R31" i="13"/>
  <c r="AB25" i="13"/>
  <c r="AB17" i="13"/>
  <c r="AB13" i="13"/>
  <c r="AB32" i="13"/>
  <c r="AB28" i="13"/>
  <c r="R14" i="13"/>
  <c r="R32" i="13"/>
  <c r="R35" i="13"/>
  <c r="R25" i="13"/>
  <c r="R44" i="13"/>
  <c r="R39" i="13"/>
  <c r="AB38" i="13"/>
  <c r="AB46" i="13"/>
  <c r="AB21" i="13"/>
  <c r="AB40" i="13"/>
  <c r="R43" i="13"/>
  <c r="R10" i="13"/>
  <c r="R5" i="13"/>
  <c r="R33" i="13"/>
  <c r="R29" i="13"/>
  <c r="U16" i="14"/>
  <c r="U23" i="14" s="1"/>
  <c r="U15" i="14"/>
  <c r="U22" i="14" s="1"/>
  <c r="U12" i="14"/>
  <c r="U19" i="14" s="1"/>
  <c r="U14" i="14"/>
  <c r="U21" i="14" s="1"/>
  <c r="AN40" i="13"/>
  <c r="AM29" i="13"/>
  <c r="T45" i="13"/>
  <c r="AM22" i="13"/>
  <c r="AM23" i="13"/>
  <c r="AM21" i="13"/>
  <c r="AM7" i="13"/>
  <c r="AM39" i="13"/>
  <c r="AG8" i="13"/>
  <c r="AL48" i="13"/>
  <c r="AM15" i="13"/>
  <c r="AM19" i="13"/>
  <c r="AM8" i="13"/>
  <c r="AM32" i="13"/>
  <c r="AG29" i="13"/>
  <c r="AM17" i="13"/>
  <c r="AM5" i="13"/>
  <c r="AM18" i="13"/>
  <c r="AM33" i="13"/>
  <c r="AM47" i="13"/>
  <c r="AM12" i="13"/>
  <c r="AM28" i="13"/>
  <c r="AM26" i="13"/>
  <c r="AM35" i="13"/>
  <c r="AM36" i="13"/>
  <c r="AM34" i="13"/>
  <c r="AM11" i="13"/>
  <c r="AM43" i="13"/>
  <c r="AM27" i="13"/>
  <c r="AM31" i="13"/>
  <c r="AM41" i="13"/>
  <c r="Y32" i="13"/>
  <c r="AG35" i="13"/>
  <c r="AG36" i="13"/>
  <c r="AG31" i="13"/>
  <c r="AM30" i="13"/>
  <c r="AM20" i="13"/>
  <c r="AM38" i="13"/>
  <c r="AM44" i="13"/>
  <c r="AM24" i="13"/>
  <c r="AM42" i="13"/>
  <c r="AG17" i="13"/>
  <c r="AG47" i="13"/>
  <c r="AG12" i="13"/>
  <c r="AM9" i="13"/>
  <c r="AM6" i="13"/>
  <c r="AM16" i="13"/>
  <c r="AM37" i="13"/>
  <c r="AM40" i="13"/>
  <c r="AG33" i="13"/>
  <c r="AM46" i="13"/>
  <c r="AM14" i="13"/>
  <c r="AM10" i="13"/>
  <c r="AM45" i="13"/>
  <c r="X25" i="13"/>
  <c r="AG22" i="13"/>
  <c r="AH31" i="13"/>
  <c r="AH29" i="13"/>
  <c r="AH27" i="13"/>
  <c r="AI38" i="13"/>
  <c r="AH45" i="13"/>
  <c r="AH8" i="13"/>
  <c r="AH39" i="13"/>
  <c r="AH10" i="13"/>
  <c r="AH20" i="13"/>
  <c r="AH16" i="13"/>
  <c r="AC35" i="13"/>
  <c r="AH21" i="13"/>
  <c r="AH33" i="13"/>
  <c r="AH26" i="13"/>
  <c r="AH18" i="13"/>
  <c r="AH17" i="13"/>
  <c r="AH13" i="13"/>
  <c r="AH41" i="13"/>
  <c r="AH37" i="13"/>
  <c r="AH47" i="13"/>
  <c r="AH35" i="13"/>
  <c r="AH5" i="13"/>
  <c r="AH32" i="13"/>
  <c r="AH34" i="13"/>
  <c r="AH30" i="13"/>
  <c r="AH6" i="13"/>
  <c r="AH11" i="13"/>
  <c r="AH7" i="13"/>
  <c r="AH42" i="13"/>
  <c r="AH38" i="13"/>
  <c r="AH22" i="13"/>
  <c r="AH19" i="13"/>
  <c r="AH15" i="13"/>
  <c r="AH28" i="13"/>
  <c r="AH46" i="13"/>
  <c r="AH9" i="13"/>
  <c r="AH24" i="13"/>
  <c r="AH40" i="13"/>
  <c r="AH36" i="13"/>
  <c r="AH23" i="13"/>
  <c r="AH14" i="13"/>
  <c r="AH43" i="13"/>
  <c r="AH12" i="13"/>
  <c r="AH25" i="13"/>
  <c r="AH44" i="13"/>
  <c r="AD43" i="13"/>
  <c r="AG44" i="13"/>
  <c r="AG13" i="13"/>
  <c r="AG16" i="13"/>
  <c r="AG37" i="13"/>
  <c r="AG32" i="13"/>
  <c r="AG7" i="13"/>
  <c r="AG25" i="13"/>
  <c r="AG21" i="13"/>
  <c r="AG26" i="13"/>
  <c r="AG45" i="13"/>
  <c r="AG11" i="13"/>
  <c r="AG10" i="13"/>
  <c r="AG28" i="13"/>
  <c r="AG34" i="13"/>
  <c r="AG30" i="13"/>
  <c r="AG9" i="13"/>
  <c r="AG18" i="13"/>
  <c r="AG6" i="13"/>
  <c r="AG42" i="13"/>
  <c r="AG38" i="13"/>
  <c r="AG15" i="13"/>
  <c r="AG19" i="13"/>
  <c r="AG14" i="13"/>
  <c r="AG27" i="13"/>
  <c r="AG23" i="13"/>
  <c r="AG5" i="13"/>
  <c r="AG20" i="13"/>
  <c r="AG41" i="13"/>
  <c r="AG43" i="13"/>
  <c r="AG39" i="13"/>
  <c r="AG40" i="13"/>
  <c r="AG46" i="13"/>
  <c r="AQ48" i="13"/>
  <c r="T35" i="13"/>
  <c r="T47" i="13"/>
  <c r="T19" i="13"/>
  <c r="T46" i="13"/>
  <c r="T14" i="13"/>
  <c r="AD30" i="13"/>
  <c r="AD22" i="13"/>
  <c r="W48" i="13"/>
  <c r="AI46" i="13"/>
  <c r="AI30" i="13"/>
  <c r="AI45" i="13"/>
  <c r="AI37" i="13"/>
  <c r="AI44" i="13"/>
  <c r="AI36" i="13"/>
  <c r="AI28" i="13"/>
  <c r="AI35" i="13"/>
  <c r="AI27" i="13"/>
  <c r="AI41" i="13"/>
  <c r="AI25" i="13"/>
  <c r="AI40" i="13"/>
  <c r="AI32" i="13"/>
  <c r="AI31" i="13"/>
  <c r="AI22" i="13"/>
  <c r="AI14" i="13"/>
  <c r="AI23" i="13"/>
  <c r="AI20" i="13"/>
  <c r="AI12" i="13"/>
  <c r="AI19" i="13"/>
  <c r="AI11" i="13"/>
  <c r="AI5" i="13"/>
  <c r="AI10" i="13"/>
  <c r="AI47" i="13"/>
  <c r="AI34" i="13"/>
  <c r="AI39" i="13"/>
  <c r="AI8" i="13"/>
  <c r="AI16" i="13"/>
  <c r="AI15" i="13"/>
  <c r="AI13" i="13"/>
  <c r="AI7" i="13"/>
  <c r="AI21" i="13"/>
  <c r="S46" i="13"/>
  <c r="S38" i="13"/>
  <c r="S30" i="13"/>
  <c r="S45" i="13"/>
  <c r="S37" i="13"/>
  <c r="S29" i="13"/>
  <c r="S44" i="13"/>
  <c r="S36" i="13"/>
  <c r="S28" i="13"/>
  <c r="S43" i="13"/>
  <c r="S35" i="13"/>
  <c r="S27" i="13"/>
  <c r="S41" i="13"/>
  <c r="S33" i="13"/>
  <c r="S25" i="13"/>
  <c r="S40" i="13"/>
  <c r="S32" i="13"/>
  <c r="S24" i="13"/>
  <c r="S47" i="13"/>
  <c r="S22" i="13"/>
  <c r="S14" i="13"/>
  <c r="S6" i="13"/>
  <c r="S39" i="13"/>
  <c r="S20" i="13"/>
  <c r="S12" i="13"/>
  <c r="S26" i="13"/>
  <c r="S19" i="13"/>
  <c r="S11" i="13"/>
  <c r="S5" i="13"/>
  <c r="S31" i="13"/>
  <c r="S18" i="13"/>
  <c r="S10" i="13"/>
  <c r="S17" i="13"/>
  <c r="S16" i="13"/>
  <c r="S8" i="13"/>
  <c r="S42" i="13"/>
  <c r="S15" i="13"/>
  <c r="S34" i="13"/>
  <c r="S13" i="13"/>
  <c r="S23" i="13"/>
  <c r="S7" i="13"/>
  <c r="S21" i="13"/>
  <c r="S9" i="13"/>
  <c r="AN25" i="13"/>
  <c r="AN46" i="13"/>
  <c r="AN27" i="13"/>
  <c r="AN14" i="13"/>
  <c r="AN5" i="13"/>
  <c r="AN12" i="13"/>
  <c r="Y40" i="13"/>
  <c r="Y38" i="13"/>
  <c r="Y42" i="13"/>
  <c r="Y6" i="13"/>
  <c r="Y5" i="13"/>
  <c r="Y15" i="13"/>
  <c r="X33" i="13"/>
  <c r="X39" i="13"/>
  <c r="X23" i="13"/>
  <c r="X28" i="13"/>
  <c r="X35" i="13"/>
  <c r="X15" i="13"/>
  <c r="X45" i="13"/>
  <c r="X37" i="13"/>
  <c r="X42" i="13"/>
  <c r="X12" i="13"/>
  <c r="X10" i="13"/>
  <c r="T7" i="14" l="1"/>
  <c r="T8" i="14"/>
  <c r="T6" i="14"/>
  <c r="T4" i="14"/>
  <c r="O7" i="2"/>
  <c r="J6" i="14"/>
  <c r="J4" i="14"/>
  <c r="J8" i="14"/>
  <c r="J7" i="14"/>
  <c r="E7" i="2"/>
  <c r="AE8" i="14"/>
  <c r="AE7" i="14"/>
  <c r="AE6" i="14"/>
  <c r="AE4" i="14"/>
  <c r="Z7" i="2"/>
  <c r="Y6" i="2"/>
  <c r="AO19" i="13" s="1"/>
  <c r="Z4" i="2"/>
  <c r="Z6" i="2" s="1"/>
  <c r="J6" i="2"/>
  <c r="K4" i="2"/>
  <c r="K6" i="2" s="1"/>
  <c r="N8" i="2"/>
  <c r="O3" i="2"/>
  <c r="P6" i="14"/>
  <c r="P4" i="14"/>
  <c r="P8" i="14"/>
  <c r="P7" i="14"/>
  <c r="K7" i="2"/>
  <c r="S8" i="2"/>
  <c r="T3" i="2"/>
  <c r="T7" i="2"/>
  <c r="D8" i="2"/>
  <c r="E3" i="2"/>
  <c r="Y8" i="2"/>
  <c r="Z3" i="2"/>
  <c r="Z8" i="2" s="1"/>
  <c r="J8" i="2"/>
  <c r="K3" i="2"/>
  <c r="K8" i="2" s="1"/>
  <c r="Y17" i="13"/>
  <c r="Y11" i="13"/>
  <c r="Y14" i="13"/>
  <c r="Y27" i="13"/>
  <c r="Y46" i="13"/>
  <c r="AN8" i="13"/>
  <c r="AN11" i="13"/>
  <c r="AN22" i="13"/>
  <c r="AN35" i="13"/>
  <c r="AN23" i="13"/>
  <c r="AN33" i="13"/>
  <c r="AN31" i="13"/>
  <c r="Y44" i="13"/>
  <c r="Y22" i="13"/>
  <c r="AN37" i="13"/>
  <c r="AN43" i="13"/>
  <c r="Y8" i="13"/>
  <c r="AN20" i="13"/>
  <c r="AN28" i="13"/>
  <c r="Y41" i="13"/>
  <c r="Y16" i="13"/>
  <c r="Y39" i="13"/>
  <c r="AN10" i="13"/>
  <c r="AN13" i="13"/>
  <c r="AN15" i="13"/>
  <c r="AN36" i="13"/>
  <c r="AN47" i="13"/>
  <c r="AD7" i="13"/>
  <c r="Y12" i="13"/>
  <c r="Y23" i="13"/>
  <c r="AN29" i="13"/>
  <c r="AN41" i="13"/>
  <c r="Y20" i="13"/>
  <c r="Y43" i="13"/>
  <c r="Y31" i="13"/>
  <c r="AN19" i="13"/>
  <c r="AN7" i="13"/>
  <c r="AN39" i="13"/>
  <c r="Y9" i="13"/>
  <c r="Y29" i="13"/>
  <c r="Y18" i="13"/>
  <c r="Y13" i="13"/>
  <c r="Y25" i="13"/>
  <c r="Y37" i="13"/>
  <c r="Y47" i="13"/>
  <c r="AN45" i="13"/>
  <c r="AN21" i="13"/>
  <c r="AN42" i="13"/>
  <c r="AN44" i="13"/>
  <c r="AN24" i="13"/>
  <c r="AD36" i="13"/>
  <c r="Y7" i="13"/>
  <c r="Y35" i="13"/>
  <c r="AN26" i="13"/>
  <c r="Y19" i="13"/>
  <c r="Y26" i="13"/>
  <c r="AN30" i="13"/>
  <c r="Y10" i="13"/>
  <c r="Y21" i="13"/>
  <c r="Y45" i="13"/>
  <c r="Y24" i="13"/>
  <c r="AN16" i="13"/>
  <c r="AN34" i="13"/>
  <c r="AN9" i="13"/>
  <c r="AN32" i="13"/>
  <c r="Y28" i="13"/>
  <c r="Y33" i="13"/>
  <c r="Y36" i="13"/>
  <c r="Y34" i="13"/>
  <c r="Y30" i="13"/>
  <c r="AN18" i="13"/>
  <c r="AN6" i="13"/>
  <c r="AN17" i="13"/>
  <c r="AN38" i="13"/>
  <c r="AD33" i="13"/>
  <c r="T7" i="13"/>
  <c r="T5" i="13"/>
  <c r="T13" i="13"/>
  <c r="T32" i="13"/>
  <c r="T28" i="13"/>
  <c r="T30" i="13"/>
  <c r="AC21" i="13"/>
  <c r="T16" i="13"/>
  <c r="T9" i="13"/>
  <c r="T21" i="13"/>
  <c r="T40" i="13"/>
  <c r="T36" i="13"/>
  <c r="T33" i="13"/>
  <c r="T24" i="13"/>
  <c r="AC37" i="13"/>
  <c r="T20" i="13"/>
  <c r="T17" i="13"/>
  <c r="T38" i="13"/>
  <c r="T26" i="13"/>
  <c r="T44" i="13"/>
  <c r="AC20" i="13"/>
  <c r="T12" i="13"/>
  <c r="T6" i="13"/>
  <c r="T10" i="13"/>
  <c r="T23" i="13"/>
  <c r="T34" i="13"/>
  <c r="T29" i="13"/>
  <c r="AC25" i="13"/>
  <c r="T25" i="13"/>
  <c r="T22" i="13"/>
  <c r="T18" i="13"/>
  <c r="T31" i="13"/>
  <c r="T42" i="13"/>
  <c r="T37" i="13"/>
  <c r="AB48" i="13"/>
  <c r="T8" i="13"/>
  <c r="T43" i="13"/>
  <c r="AC43" i="13"/>
  <c r="T41" i="13"/>
  <c r="T15" i="13"/>
  <c r="T11" i="13"/>
  <c r="T39" i="13"/>
  <c r="T27" i="13"/>
  <c r="R48" i="13"/>
  <c r="L12" i="14"/>
  <c r="L19" i="14" s="1"/>
  <c r="K19" i="14"/>
  <c r="L16" i="14"/>
  <c r="L23" i="14" s="1"/>
  <c r="K23" i="14"/>
  <c r="L14" i="14"/>
  <c r="L21" i="14" s="1"/>
  <c r="K21" i="14"/>
  <c r="L15" i="14"/>
  <c r="L22" i="14" s="1"/>
  <c r="K22" i="14"/>
  <c r="AO15" i="13"/>
  <c r="R9" i="14"/>
  <c r="AO5" i="13"/>
  <c r="AO42" i="13"/>
  <c r="AO9" i="13"/>
  <c r="V12" i="14"/>
  <c r="V19" i="14" s="1"/>
  <c r="V15" i="14"/>
  <c r="V22" i="14" s="1"/>
  <c r="V14" i="14"/>
  <c r="V21" i="14" s="1"/>
  <c r="V16" i="14"/>
  <c r="V23" i="14" s="1"/>
  <c r="AI26" i="13"/>
  <c r="AI18" i="13"/>
  <c r="AI6" i="13"/>
  <c r="AI33" i="13"/>
  <c r="AI29" i="13"/>
  <c r="AJ43" i="13"/>
  <c r="AI9" i="13"/>
  <c r="AI17" i="13"/>
  <c r="AI42" i="13"/>
  <c r="AI24" i="13"/>
  <c r="AI43" i="13"/>
  <c r="X16" i="13"/>
  <c r="X20" i="13"/>
  <c r="X7" i="13"/>
  <c r="X43" i="13"/>
  <c r="X31" i="13"/>
  <c r="X41" i="13"/>
  <c r="AD20" i="13"/>
  <c r="AD15" i="13"/>
  <c r="AD5" i="13"/>
  <c r="AD38" i="13"/>
  <c r="AD41" i="13"/>
  <c r="AD10" i="13"/>
  <c r="AD28" i="13"/>
  <c r="AD11" i="13"/>
  <c r="AD46" i="13"/>
  <c r="AD26" i="13"/>
  <c r="X18" i="13"/>
  <c r="X13" i="13"/>
  <c r="X26" i="13"/>
  <c r="X36" i="13"/>
  <c r="X47" i="13"/>
  <c r="AD31" i="13"/>
  <c r="AD8" i="13"/>
  <c r="AD19" i="13"/>
  <c r="AD47" i="13"/>
  <c r="AD34" i="13"/>
  <c r="X29" i="13"/>
  <c r="AD12" i="13"/>
  <c r="AD16" i="13"/>
  <c r="AD44" i="13"/>
  <c r="AD24" i="13"/>
  <c r="AD42" i="13"/>
  <c r="X21" i="13"/>
  <c r="X44" i="13"/>
  <c r="X19" i="13"/>
  <c r="X17" i="13"/>
  <c r="X32" i="13"/>
  <c r="AD18" i="13"/>
  <c r="AD39" i="13"/>
  <c r="AD23" i="13"/>
  <c r="AD29" i="13"/>
  <c r="AD27" i="13"/>
  <c r="X9" i="13"/>
  <c r="X24" i="13"/>
  <c r="X6" i="13"/>
  <c r="X30" i="13"/>
  <c r="AD32" i="13"/>
  <c r="X5" i="13"/>
  <c r="X14" i="13"/>
  <c r="X34" i="13"/>
  <c r="X38" i="13"/>
  <c r="X40" i="13"/>
  <c r="AD13" i="13"/>
  <c r="AD21" i="13"/>
  <c r="AD9" i="13"/>
  <c r="AD37" i="13"/>
  <c r="AD40" i="13"/>
  <c r="AD35" i="13"/>
  <c r="X8" i="13"/>
  <c r="X11" i="13"/>
  <c r="X22" i="13"/>
  <c r="X27" i="13"/>
  <c r="X46" i="13"/>
  <c r="AD6" i="13"/>
  <c r="AD14" i="13"/>
  <c r="AD17" i="13"/>
  <c r="AD45" i="13"/>
  <c r="AD25" i="13"/>
  <c r="AM48" i="13"/>
  <c r="AC5" i="13"/>
  <c r="AC14" i="13"/>
  <c r="AC9" i="13"/>
  <c r="AC30" i="13"/>
  <c r="AC33" i="13"/>
  <c r="AC28" i="13"/>
  <c r="AC11" i="13"/>
  <c r="AC29" i="13"/>
  <c r="AC17" i="13"/>
  <c r="AC38" i="13"/>
  <c r="AC41" i="13"/>
  <c r="AC36" i="13"/>
  <c r="AC40" i="13"/>
  <c r="AC6" i="13"/>
  <c r="AC32" i="13"/>
  <c r="AC46" i="13"/>
  <c r="AC26" i="13"/>
  <c r="AC44" i="13"/>
  <c r="AC15" i="13"/>
  <c r="AC7" i="13"/>
  <c r="AC10" i="13"/>
  <c r="AC23" i="13"/>
  <c r="AC34" i="13"/>
  <c r="AC13" i="13"/>
  <c r="AC24" i="13"/>
  <c r="AC18" i="13"/>
  <c r="AC31" i="13"/>
  <c r="AC42" i="13"/>
  <c r="AC19" i="13"/>
  <c r="AC8" i="13"/>
  <c r="AC45" i="13"/>
  <c r="AC39" i="13"/>
  <c r="AC27" i="13"/>
  <c r="AC22" i="13"/>
  <c r="AC16" i="13"/>
  <c r="AC12" i="13"/>
  <c r="AC47" i="13"/>
  <c r="AH48" i="13"/>
  <c r="AG48" i="13"/>
  <c r="AF14" i="13"/>
  <c r="AA46" i="13"/>
  <c r="AA38" i="13"/>
  <c r="AA30" i="13"/>
  <c r="AA45" i="13"/>
  <c r="AA37" i="13"/>
  <c r="AA29" i="13"/>
  <c r="AA44" i="13"/>
  <c r="AA36" i="13"/>
  <c r="AA28" i="13"/>
  <c r="AA43" i="13"/>
  <c r="AA35" i="13"/>
  <c r="AA27" i="13"/>
  <c r="AA41" i="13"/>
  <c r="AA33" i="13"/>
  <c r="AA25" i="13"/>
  <c r="AA40" i="13"/>
  <c r="AA32" i="13"/>
  <c r="AA24" i="13"/>
  <c r="AA39" i="13"/>
  <c r="AA22" i="13"/>
  <c r="AA14" i="13"/>
  <c r="AA6" i="13"/>
  <c r="AA31" i="13"/>
  <c r="AA20" i="13"/>
  <c r="AA12" i="13"/>
  <c r="AA19" i="13"/>
  <c r="AA11" i="13"/>
  <c r="AA5" i="13"/>
  <c r="AA23" i="13"/>
  <c r="AA18" i="13"/>
  <c r="AA10" i="13"/>
  <c r="AA42" i="13"/>
  <c r="AA9" i="13"/>
  <c r="AA47" i="13"/>
  <c r="AA16" i="13"/>
  <c r="AA8" i="13"/>
  <c r="AA34" i="13"/>
  <c r="AA7" i="13"/>
  <c r="AA26" i="13"/>
  <c r="AA21" i="13"/>
  <c r="AA15" i="13"/>
  <c r="AA17" i="13"/>
  <c r="AA13" i="13"/>
  <c r="AJ45" i="13"/>
  <c r="AJ37" i="13"/>
  <c r="AJ36" i="13"/>
  <c r="AJ28" i="13"/>
  <c r="AJ27" i="13"/>
  <c r="AJ42" i="13"/>
  <c r="AJ40" i="13"/>
  <c r="AJ32" i="13"/>
  <c r="AJ39" i="13"/>
  <c r="AJ31" i="13"/>
  <c r="AJ13" i="13"/>
  <c r="AJ46" i="13"/>
  <c r="AJ11" i="13"/>
  <c r="AJ5" i="13"/>
  <c r="AJ33" i="13"/>
  <c r="AJ38" i="13"/>
  <c r="AJ17" i="13"/>
  <c r="AJ15" i="13"/>
  <c r="AJ22" i="13"/>
  <c r="AJ30" i="13"/>
  <c r="AJ41" i="13"/>
  <c r="AJ20" i="13"/>
  <c r="AJ12" i="13"/>
  <c r="AJ16" i="13"/>
  <c r="S48" i="13"/>
  <c r="AP47" i="13"/>
  <c r="AP39" i="13"/>
  <c r="AP31" i="13"/>
  <c r="AP23" i="13"/>
  <c r="AP46" i="13"/>
  <c r="AP38" i="13"/>
  <c r="AP30" i="13"/>
  <c r="AP45" i="13"/>
  <c r="AP37" i="13"/>
  <c r="AP29" i="13"/>
  <c r="AP44" i="13"/>
  <c r="AP36" i="13"/>
  <c r="AP28" i="13"/>
  <c r="AP42" i="13"/>
  <c r="AP34" i="13"/>
  <c r="AP26" i="13"/>
  <c r="AP41" i="13"/>
  <c r="AP33" i="13"/>
  <c r="AP25" i="13"/>
  <c r="AP32" i="13"/>
  <c r="AP15" i="13"/>
  <c r="AP7" i="13"/>
  <c r="AP24" i="13"/>
  <c r="AP21" i="13"/>
  <c r="AP13" i="13"/>
  <c r="AP43" i="13"/>
  <c r="AP20" i="13"/>
  <c r="AP12" i="13"/>
  <c r="AP19" i="13"/>
  <c r="AP11" i="13"/>
  <c r="AP5" i="13"/>
  <c r="AP18" i="13"/>
  <c r="AP9" i="13"/>
  <c r="AP10" i="13"/>
  <c r="AP16" i="13"/>
  <c r="AP40" i="13"/>
  <c r="AP17" i="13"/>
  <c r="AP14" i="13"/>
  <c r="AP35" i="13"/>
  <c r="AP27" i="13"/>
  <c r="AP8" i="13"/>
  <c r="AP22" i="13"/>
  <c r="AP6" i="13"/>
  <c r="AF40" i="13"/>
  <c r="AF32" i="13"/>
  <c r="AF39" i="13"/>
  <c r="AF26" i="13"/>
  <c r="AF17" i="13"/>
  <c r="AF7" i="13"/>
  <c r="AF10" i="13"/>
  <c r="AF8" i="13"/>
  <c r="AF18" i="13"/>
  <c r="AO46" i="13" l="1"/>
  <c r="AO14" i="13"/>
  <c r="AF7" i="14"/>
  <c r="AF6" i="14"/>
  <c r="AF8" i="14"/>
  <c r="AF4" i="14"/>
  <c r="AO37" i="13"/>
  <c r="AO12" i="13"/>
  <c r="AO29" i="13"/>
  <c r="AO10" i="13"/>
  <c r="AO16" i="13"/>
  <c r="AO47" i="13"/>
  <c r="AO23" i="13"/>
  <c r="AO31" i="13"/>
  <c r="AO35" i="13"/>
  <c r="AO36" i="13"/>
  <c r="AO41" i="13"/>
  <c r="AO28" i="13"/>
  <c r="AO33" i="13"/>
  <c r="AO25" i="13"/>
  <c r="AO39" i="13"/>
  <c r="AO13" i="13"/>
  <c r="AO27" i="13"/>
  <c r="AO11" i="13"/>
  <c r="AO48" i="13" s="1"/>
  <c r="AO22" i="13"/>
  <c r="AO17" i="13"/>
  <c r="AO24" i="13"/>
  <c r="U7" i="2"/>
  <c r="O8" i="2"/>
  <c r="P3" i="2"/>
  <c r="P8" i="2" s="1"/>
  <c r="U8" i="14"/>
  <c r="U7" i="14"/>
  <c r="U6" i="14"/>
  <c r="U4" i="14"/>
  <c r="P7" i="2"/>
  <c r="AO44" i="13"/>
  <c r="AO32" i="13"/>
  <c r="AO45" i="13"/>
  <c r="T8" i="2"/>
  <c r="U3" i="2"/>
  <c r="U8" i="2" s="1"/>
  <c r="AO43" i="13"/>
  <c r="AO7" i="13"/>
  <c r="AO30" i="13"/>
  <c r="AO26" i="13"/>
  <c r="E8" i="2"/>
  <c r="F3" i="2"/>
  <c r="F8" i="2" s="1"/>
  <c r="AO8" i="13"/>
  <c r="AO40" i="13"/>
  <c r="AO34" i="13"/>
  <c r="AO21" i="13"/>
  <c r="Q4" i="14"/>
  <c r="Q8" i="14"/>
  <c r="Q7" i="14"/>
  <c r="Q6" i="14"/>
  <c r="Z47" i="13"/>
  <c r="Z37" i="13"/>
  <c r="Z41" i="13"/>
  <c r="Z27" i="13"/>
  <c r="Z24" i="13"/>
  <c r="Z22" i="13"/>
  <c r="Z26" i="13"/>
  <c r="Z39" i="13"/>
  <c r="Z29" i="13"/>
  <c r="Z33" i="13"/>
  <c r="Z20" i="13"/>
  <c r="Z9" i="13"/>
  <c r="Z6" i="13"/>
  <c r="Z45" i="13"/>
  <c r="Z35" i="13"/>
  <c r="Z31" i="13"/>
  <c r="Z44" i="13"/>
  <c r="Z25" i="13"/>
  <c r="Z12" i="13"/>
  <c r="Z16" i="13"/>
  <c r="Z10" i="13"/>
  <c r="Z23" i="13"/>
  <c r="Z36" i="13"/>
  <c r="Z15" i="13"/>
  <c r="Z32" i="13"/>
  <c r="Z14" i="13"/>
  <c r="Z46" i="13"/>
  <c r="Z28" i="13"/>
  <c r="Z7" i="13"/>
  <c r="Z19" i="13"/>
  <c r="Z17" i="13"/>
  <c r="Z38" i="13"/>
  <c r="Z42" i="13"/>
  <c r="Z40" i="13"/>
  <c r="Z11" i="13"/>
  <c r="Z43" i="13"/>
  <c r="Z13" i="13"/>
  <c r="Z30" i="13"/>
  <c r="Z34" i="13"/>
  <c r="Z21" i="13"/>
  <c r="Z5" i="13"/>
  <c r="Z8" i="13"/>
  <c r="Z18" i="13"/>
  <c r="K4" i="14"/>
  <c r="K8" i="14"/>
  <c r="K7" i="14"/>
  <c r="K6" i="14"/>
  <c r="F7" i="2"/>
  <c r="AO20" i="13"/>
  <c r="AO38" i="13"/>
  <c r="AO6" i="13"/>
  <c r="AO18" i="13"/>
  <c r="AN48" i="13"/>
  <c r="Y48" i="13"/>
  <c r="AF43" i="13"/>
  <c r="AF29" i="13"/>
  <c r="AF28" i="13"/>
  <c r="AF41" i="13"/>
  <c r="AF42" i="13"/>
  <c r="AF30" i="13"/>
  <c r="AF6" i="13"/>
  <c r="AF12" i="13"/>
  <c r="AF38" i="13"/>
  <c r="AF45" i="13"/>
  <c r="AF37" i="13"/>
  <c r="AF31" i="13"/>
  <c r="T48" i="13"/>
  <c r="H9" i="14"/>
  <c r="M9" i="14"/>
  <c r="AG9" i="14"/>
  <c r="AD48" i="13"/>
  <c r="X48" i="13"/>
  <c r="AI48" i="13"/>
  <c r="W16" i="14"/>
  <c r="W23" i="14" s="1"/>
  <c r="W8" i="14" s="1"/>
  <c r="W14" i="14"/>
  <c r="W21" i="14" s="1"/>
  <c r="W6" i="14" s="1"/>
  <c r="W15" i="14"/>
  <c r="W22" i="14" s="1"/>
  <c r="W7" i="14" s="1"/>
  <c r="W12" i="14"/>
  <c r="W19" i="14" s="1"/>
  <c r="W4" i="14" s="1"/>
  <c r="AF20" i="13"/>
  <c r="AF19" i="13"/>
  <c r="AF27" i="13"/>
  <c r="AF46" i="13"/>
  <c r="AF25" i="13"/>
  <c r="AJ10" i="13"/>
  <c r="AJ21" i="13"/>
  <c r="AJ26" i="13"/>
  <c r="AJ44" i="13"/>
  <c r="AF16" i="13"/>
  <c r="AF34" i="13"/>
  <c r="AF22" i="13"/>
  <c r="AF35" i="13"/>
  <c r="AF23" i="13"/>
  <c r="AF33" i="13"/>
  <c r="AJ7" i="13"/>
  <c r="AJ6" i="13"/>
  <c r="AJ18" i="13"/>
  <c r="AJ23" i="13"/>
  <c r="AJ34" i="13"/>
  <c r="AJ29" i="13"/>
  <c r="AK35" i="13"/>
  <c r="AF47" i="13"/>
  <c r="AF5" i="13"/>
  <c r="AF13" i="13"/>
  <c r="AF15" i="13"/>
  <c r="AF36" i="13"/>
  <c r="AJ25" i="13"/>
  <c r="AJ8" i="13"/>
  <c r="AJ47" i="13"/>
  <c r="AJ35" i="13"/>
  <c r="AF11" i="13"/>
  <c r="AF21" i="13"/>
  <c r="AF9" i="13"/>
  <c r="AF44" i="13"/>
  <c r="AF24" i="13"/>
  <c r="AJ14" i="13"/>
  <c r="AJ9" i="13"/>
  <c r="AJ19" i="13"/>
  <c r="AJ24" i="13"/>
  <c r="AC48" i="13"/>
  <c r="AE40" i="13"/>
  <c r="AE37" i="13"/>
  <c r="AE27" i="13"/>
  <c r="AE6" i="13"/>
  <c r="AE11" i="13"/>
  <c r="AE42" i="13"/>
  <c r="AE12" i="13"/>
  <c r="AE32" i="13"/>
  <c r="AE29" i="13"/>
  <c r="AE16" i="13"/>
  <c r="AE21" i="13"/>
  <c r="AE5" i="13"/>
  <c r="AE8" i="13"/>
  <c r="AE34" i="13"/>
  <c r="AE47" i="13"/>
  <c r="AE36" i="13"/>
  <c r="AE46" i="13"/>
  <c r="AE43" i="13"/>
  <c r="AE9" i="13"/>
  <c r="AE31" i="13"/>
  <c r="AE7" i="13"/>
  <c r="AE26" i="13"/>
  <c r="AE39" i="13"/>
  <c r="AE28" i="13"/>
  <c r="AE15" i="13"/>
  <c r="AE20" i="13"/>
  <c r="AE38" i="13"/>
  <c r="AE41" i="13"/>
  <c r="AE35" i="13"/>
  <c r="AE19" i="13"/>
  <c r="AE33" i="13"/>
  <c r="AE23" i="13"/>
  <c r="AE18" i="13"/>
  <c r="AE22" i="13"/>
  <c r="AE17" i="13"/>
  <c r="AE44" i="13"/>
  <c r="AE25" i="13"/>
  <c r="AE45" i="13"/>
  <c r="AE10" i="13"/>
  <c r="AE14" i="13"/>
  <c r="AE30" i="13"/>
  <c r="AE24" i="13"/>
  <c r="AE13" i="13"/>
  <c r="AA48" i="13"/>
  <c r="U43" i="13"/>
  <c r="U25" i="13"/>
  <c r="U29" i="13"/>
  <c r="U45" i="13"/>
  <c r="U24" i="13"/>
  <c r="U35" i="13"/>
  <c r="U47" i="13"/>
  <c r="U20" i="13"/>
  <c r="U16" i="13"/>
  <c r="U13" i="13"/>
  <c r="U40" i="13"/>
  <c r="U27" i="13"/>
  <c r="U39" i="13"/>
  <c r="U12" i="13"/>
  <c r="U8" i="13"/>
  <c r="U14" i="13"/>
  <c r="U46" i="13"/>
  <c r="U21" i="13"/>
  <c r="U42" i="13"/>
  <c r="U31" i="13"/>
  <c r="U18" i="13"/>
  <c r="U32" i="13"/>
  <c r="U11" i="13"/>
  <c r="U26" i="13"/>
  <c r="U37" i="13"/>
  <c r="U34" i="13"/>
  <c r="U23" i="13"/>
  <c r="U10" i="13"/>
  <c r="U15" i="13"/>
  <c r="U5" i="13"/>
  <c r="U36" i="13"/>
  <c r="U41" i="13"/>
  <c r="U38" i="13"/>
  <c r="U17" i="13"/>
  <c r="U22" i="13"/>
  <c r="U19" i="13"/>
  <c r="U28" i="13"/>
  <c r="U33" i="13"/>
  <c r="U30" i="13"/>
  <c r="U9" i="13"/>
  <c r="U6" i="13"/>
  <c r="U7" i="13"/>
  <c r="U44" i="13"/>
  <c r="AP48" i="13"/>
  <c r="AK36" i="13"/>
  <c r="AK43" i="13"/>
  <c r="AK41" i="13"/>
  <c r="AK25" i="13"/>
  <c r="AK38" i="13"/>
  <c r="AK45" i="13"/>
  <c r="AK24" i="13"/>
  <c r="AK9" i="13"/>
  <c r="AK22" i="13"/>
  <c r="AK13" i="13"/>
  <c r="AK32" i="13"/>
  <c r="V4" i="14" l="1"/>
  <c r="V8" i="14"/>
  <c r="V7" i="14"/>
  <c r="V6" i="14"/>
  <c r="Z48" i="13"/>
  <c r="L8" i="14"/>
  <c r="L7" i="14"/>
  <c r="L6" i="14"/>
  <c r="L4" i="14"/>
  <c r="I9" i="14"/>
  <c r="S9" i="14"/>
  <c r="AK19" i="13"/>
  <c r="AK6" i="13"/>
  <c r="AK17" i="13"/>
  <c r="AK30" i="13"/>
  <c r="AK33" i="13"/>
  <c r="AK28" i="13"/>
  <c r="AK10" i="13"/>
  <c r="AK46" i="13"/>
  <c r="AK44" i="13"/>
  <c r="AK40" i="13"/>
  <c r="AK18" i="13"/>
  <c r="AK34" i="13"/>
  <c r="AK21" i="13"/>
  <c r="AK15" i="13"/>
  <c r="AK23" i="13"/>
  <c r="AK7" i="13"/>
  <c r="AK8" i="13"/>
  <c r="AK37" i="13"/>
  <c r="AK31" i="13"/>
  <c r="AK42" i="13"/>
  <c r="AK14" i="13"/>
  <c r="AK26" i="13"/>
  <c r="AK5" i="13"/>
  <c r="AK16" i="13"/>
  <c r="AK12" i="13"/>
  <c r="AK39" i="13"/>
  <c r="AK27" i="13"/>
  <c r="AK11" i="13"/>
  <c r="AK29" i="13"/>
  <c r="AK20" i="13"/>
  <c r="AK47" i="13"/>
  <c r="AC9" i="14"/>
  <c r="N9" i="14"/>
  <c r="W9" i="14"/>
  <c r="AJ48" i="13"/>
  <c r="AF48" i="13"/>
  <c r="X15" i="14"/>
  <c r="X22" i="14" s="1"/>
  <c r="X7" i="14" s="1"/>
  <c r="X14" i="14"/>
  <c r="X21" i="14" s="1"/>
  <c r="X6" i="14" s="1"/>
  <c r="X16" i="14"/>
  <c r="X23" i="14" s="1"/>
  <c r="X8" i="14" s="1"/>
  <c r="X12" i="14"/>
  <c r="X19" i="14" s="1"/>
  <c r="X4" i="14" s="1"/>
  <c r="AE48" i="13"/>
  <c r="V29" i="13"/>
  <c r="V41" i="13"/>
  <c r="V27" i="13"/>
  <c r="V32" i="13"/>
  <c r="V19" i="13"/>
  <c r="V8" i="13"/>
  <c r="V21" i="13"/>
  <c r="V23" i="13"/>
  <c r="V22" i="13"/>
  <c r="V42" i="13"/>
  <c r="V24" i="13"/>
  <c r="V11" i="13"/>
  <c r="V36" i="13"/>
  <c r="V13" i="13"/>
  <c r="V46" i="13"/>
  <c r="V15" i="13"/>
  <c r="V47" i="13"/>
  <c r="V34" i="13"/>
  <c r="V5" i="13"/>
  <c r="V17" i="13"/>
  <c r="V26" i="13"/>
  <c r="V38" i="13"/>
  <c r="V44" i="13"/>
  <c r="V7" i="13"/>
  <c r="V20" i="13"/>
  <c r="V30" i="13"/>
  <c r="V33" i="13"/>
  <c r="V45" i="13"/>
  <c r="V9" i="13"/>
  <c r="V6" i="13"/>
  <c r="V18" i="13"/>
  <c r="V14" i="13"/>
  <c r="V35" i="13"/>
  <c r="V16" i="13"/>
  <c r="V39" i="13"/>
  <c r="V43" i="13"/>
  <c r="V25" i="13"/>
  <c r="V37" i="13"/>
  <c r="V31" i="13"/>
  <c r="V12" i="13"/>
  <c r="V40" i="13"/>
  <c r="V28" i="13"/>
  <c r="V10" i="13"/>
  <c r="U48" i="13"/>
  <c r="AK48" i="13" l="1"/>
  <c r="J9" i="14"/>
  <c r="T9" i="14"/>
  <c r="AD9" i="14"/>
  <c r="O9" i="14"/>
  <c r="X9" i="14"/>
  <c r="K9" i="14"/>
  <c r="Y12" i="14"/>
  <c r="Y19" i="14" s="1"/>
  <c r="Y4" i="14" s="1"/>
  <c r="Y16" i="14"/>
  <c r="Y23" i="14" s="1"/>
  <c r="Y8" i="14" s="1"/>
  <c r="Y14" i="14"/>
  <c r="Y21" i="14" s="1"/>
  <c r="Y6" i="14" s="1"/>
  <c r="Y15" i="14"/>
  <c r="Y22" i="14" s="1"/>
  <c r="Y7" i="14" s="1"/>
  <c r="V48" i="13"/>
  <c r="P9" i="14" l="1"/>
  <c r="AF9" i="14"/>
  <c r="U9" i="14"/>
  <c r="V9" i="14"/>
  <c r="Y9" i="14"/>
  <c r="L9" i="14"/>
  <c r="Q9" i="14"/>
  <c r="AE9" i="14"/>
  <c r="Z14" i="14"/>
  <c r="Z21" i="14" s="1"/>
  <c r="Z6" i="14" s="1"/>
  <c r="Z16" i="14"/>
  <c r="Z23" i="14" s="1"/>
  <c r="Z8" i="14" s="1"/>
  <c r="Z12" i="14"/>
  <c r="Z19" i="14" s="1"/>
  <c r="Z4" i="14" s="1"/>
  <c r="Z15" i="14"/>
  <c r="Z22" i="14" s="1"/>
  <c r="Z7" i="14" s="1"/>
  <c r="AI11" i="1"/>
  <c r="AH11" i="1"/>
  <c r="AG11" i="1"/>
  <c r="AG15" i="1" s="1"/>
  <c r="AF11" i="1"/>
  <c r="AE11" i="1"/>
  <c r="AD11" i="1"/>
  <c r="AC11" i="1"/>
  <c r="AB11" i="1"/>
  <c r="AB15" i="1" s="1"/>
  <c r="AA11" i="1"/>
  <c r="Z11" i="1"/>
  <c r="Y11" i="1"/>
  <c r="X11" i="1"/>
  <c r="W11" i="1"/>
  <c r="W15" i="1" s="1"/>
  <c r="V11" i="1"/>
  <c r="U11" i="1"/>
  <c r="T11" i="1"/>
  <c r="S11" i="1"/>
  <c r="R11" i="1"/>
  <c r="R15" i="1" s="1"/>
  <c r="Q11" i="1"/>
  <c r="P11" i="1"/>
  <c r="O11" i="1"/>
  <c r="N11" i="1"/>
  <c r="M11" i="1"/>
  <c r="M15" i="1" s="1"/>
  <c r="L11" i="1"/>
  <c r="K11" i="1"/>
  <c r="J11" i="1"/>
  <c r="I11" i="1"/>
  <c r="H11" i="1"/>
  <c r="G11" i="1"/>
  <c r="F11" i="1"/>
  <c r="E11" i="1"/>
  <c r="D11" i="1"/>
  <c r="C11" i="1"/>
  <c r="B11" i="1"/>
  <c r="E39" i="5"/>
  <c r="F39" i="5" s="1"/>
  <c r="G39" i="5" s="1"/>
  <c r="H39" i="5" s="1"/>
  <c r="I39" i="5" s="1"/>
  <c r="J39" i="5" s="1"/>
  <c r="K39" i="5" s="1"/>
  <c r="L39" i="5" s="1"/>
  <c r="M39" i="5" s="1"/>
  <c r="N39" i="5" s="1"/>
  <c r="O39" i="5" s="1"/>
  <c r="P39" i="5" s="1"/>
  <c r="Q39" i="5" s="1"/>
  <c r="R39" i="5" s="1"/>
  <c r="S39" i="5" s="1"/>
  <c r="T39" i="5" s="1"/>
  <c r="U39" i="5" s="1"/>
  <c r="V39" i="5" s="1"/>
  <c r="W39" i="5" s="1"/>
  <c r="X39" i="5" s="1"/>
  <c r="Y39" i="5" s="1"/>
  <c r="Z39" i="5" s="1"/>
  <c r="AA39" i="5" s="1"/>
  <c r="AB39" i="5" s="1"/>
  <c r="AC39" i="5" s="1"/>
  <c r="AD39" i="5" s="1"/>
  <c r="AE39" i="5" s="1"/>
  <c r="AF39" i="5" s="1"/>
  <c r="AG39" i="5" s="1"/>
  <c r="AH39" i="5" s="1"/>
  <c r="AI39" i="5" s="1"/>
  <c r="AJ39" i="5" s="1"/>
  <c r="Z9" i="14" l="1"/>
  <c r="AA15" i="14"/>
  <c r="AA22" i="14" s="1"/>
  <c r="AA7" i="14" s="1"/>
  <c r="AA12" i="14"/>
  <c r="AA19" i="14" s="1"/>
  <c r="AA4" i="14" s="1"/>
  <c r="AA16" i="14"/>
  <c r="AA23" i="14" s="1"/>
  <c r="AA8" i="14" s="1"/>
  <c r="AA14" i="14"/>
  <c r="AA21" i="14" s="1"/>
  <c r="B11" i="2"/>
  <c r="G11" i="2"/>
  <c r="D11" i="2"/>
  <c r="V11" i="2"/>
  <c r="AA11" i="2"/>
  <c r="C11" i="2"/>
  <c r="L11" i="2"/>
  <c r="Q11" i="2"/>
  <c r="W11" i="2"/>
  <c r="N11" i="2"/>
  <c r="R11" i="2"/>
  <c r="I11" i="2"/>
  <c r="M11" i="2"/>
  <c r="E11" i="2"/>
  <c r="H11" i="2"/>
  <c r="J11" i="2"/>
  <c r="S11" i="2"/>
  <c r="X11" i="2"/>
  <c r="O11" i="2"/>
  <c r="F11" i="2"/>
  <c r="P11" i="2"/>
  <c r="T11" i="2"/>
  <c r="Y11" i="2"/>
  <c r="K11" i="2"/>
  <c r="U11" i="2"/>
  <c r="Z11" i="2"/>
  <c r="AA6" i="14" l="1"/>
  <c r="AA9" i="14" s="1"/>
  <c r="V13" i="2"/>
  <c r="G13" i="2"/>
  <c r="Q13" i="2"/>
  <c r="B13" i="2"/>
  <c r="R13" i="2"/>
  <c r="V12" i="2"/>
  <c r="V14" i="2" s="1"/>
  <c r="AA13" i="2"/>
  <c r="L13" i="2"/>
  <c r="B12" i="2"/>
  <c r="AA12" i="2"/>
  <c r="H13" i="2"/>
  <c r="Q12" i="2"/>
  <c r="Q14" i="2" s="1"/>
  <c r="W13" i="2"/>
  <c r="C13" i="2"/>
  <c r="S13" i="2"/>
  <c r="G12" i="2"/>
  <c r="G14" i="2" s="1"/>
  <c r="R12" i="2"/>
  <c r="W12" i="2"/>
  <c r="L12" i="2"/>
  <c r="M13" i="2"/>
  <c r="D13" i="2"/>
  <c r="J13" i="2"/>
  <c r="H12" i="2"/>
  <c r="X12" i="2"/>
  <c r="X14" i="2" s="1"/>
  <c r="D12" i="2"/>
  <c r="Z12" i="2"/>
  <c r="N13" i="2"/>
  <c r="I13" i="2"/>
  <c r="O13" i="2"/>
  <c r="I12" i="2"/>
  <c r="I14" i="2" s="1"/>
  <c r="S12" i="2"/>
  <c r="S14" i="2" s="1"/>
  <c r="E13" i="2"/>
  <c r="M12" i="2"/>
  <c r="X13" i="2"/>
  <c r="P12" i="2"/>
  <c r="C12" i="2"/>
  <c r="T13" i="2"/>
  <c r="Y12" i="2"/>
  <c r="N12" i="2"/>
  <c r="Y13" i="2"/>
  <c r="O12" i="2"/>
  <c r="J12" i="2"/>
  <c r="U13" i="2"/>
  <c r="Z13" i="2"/>
  <c r="K13" i="2"/>
  <c r="P13" i="2"/>
  <c r="K12" i="2"/>
  <c r="T12" i="2"/>
  <c r="F13" i="2"/>
  <c r="E12" i="2"/>
  <c r="U12" i="2"/>
  <c r="U14" i="2" s="1"/>
  <c r="F12" i="2"/>
  <c r="F14" i="2" s="1"/>
  <c r="E48" i="5"/>
  <c r="F48" i="5" s="1"/>
  <c r="G48" i="5" s="1"/>
  <c r="H48" i="5" s="1"/>
  <c r="I48" i="5" s="1"/>
  <c r="J48" i="5" s="1"/>
  <c r="K48" i="5" s="1"/>
  <c r="L48" i="5" s="1"/>
  <c r="M48" i="5" s="1"/>
  <c r="N48" i="5" s="1"/>
  <c r="O48" i="5" s="1"/>
  <c r="P48" i="5" s="1"/>
  <c r="Q48" i="5" s="1"/>
  <c r="R48" i="5" s="1"/>
  <c r="S48" i="5" s="1"/>
  <c r="T48" i="5" s="1"/>
  <c r="U48" i="5" s="1"/>
  <c r="V48" i="5" s="1"/>
  <c r="W48" i="5" s="1"/>
  <c r="X48" i="5" s="1"/>
  <c r="Y48" i="5" s="1"/>
  <c r="Z48" i="5" s="1"/>
  <c r="AA48" i="5" s="1"/>
  <c r="AB48" i="5" s="1"/>
  <c r="AC48" i="5" s="1"/>
  <c r="AD48" i="5" s="1"/>
  <c r="AE48" i="5" s="1"/>
  <c r="AF48" i="5" s="1"/>
  <c r="AG48" i="5" s="1"/>
  <c r="AH48" i="5" s="1"/>
  <c r="AI48" i="5" s="1"/>
  <c r="AJ48" i="5" s="1"/>
  <c r="AV48" i="5" s="1"/>
  <c r="E47" i="5"/>
  <c r="F47" i="5" s="1"/>
  <c r="G47" i="5" s="1"/>
  <c r="H47" i="5" s="1"/>
  <c r="I47" i="5" s="1"/>
  <c r="J47" i="5" s="1"/>
  <c r="K47" i="5" s="1"/>
  <c r="L47" i="5" s="1"/>
  <c r="M47" i="5" s="1"/>
  <c r="N47" i="5" s="1"/>
  <c r="O47" i="5" s="1"/>
  <c r="P47" i="5" s="1"/>
  <c r="Q47" i="5" s="1"/>
  <c r="R47" i="5" s="1"/>
  <c r="S47" i="5" s="1"/>
  <c r="T47" i="5" s="1"/>
  <c r="U47" i="5" s="1"/>
  <c r="V47" i="5" s="1"/>
  <c r="W47" i="5" s="1"/>
  <c r="X47" i="5" s="1"/>
  <c r="Y47" i="5" s="1"/>
  <c r="Z47" i="5" s="1"/>
  <c r="AA47" i="5" s="1"/>
  <c r="AB47" i="5" s="1"/>
  <c r="AC47" i="5" s="1"/>
  <c r="AD47" i="5" s="1"/>
  <c r="AE47" i="5" s="1"/>
  <c r="AF47" i="5" s="1"/>
  <c r="AG47" i="5" s="1"/>
  <c r="AH47" i="5" s="1"/>
  <c r="AI47" i="5" s="1"/>
  <c r="AJ47" i="5" s="1"/>
  <c r="AV47" i="5" s="1"/>
  <c r="C10" i="2"/>
  <c r="D10" i="2" s="1"/>
  <c r="E10" i="2" s="1"/>
  <c r="F10" i="2" s="1"/>
  <c r="G10" i="2" s="1"/>
  <c r="H10" i="2" s="1"/>
  <c r="I10" i="2" s="1"/>
  <c r="J10" i="2" s="1"/>
  <c r="K10" i="2" s="1"/>
  <c r="L10" i="2" s="1"/>
  <c r="M10" i="2" s="1"/>
  <c r="N10" i="2" s="1"/>
  <c r="O10" i="2" s="1"/>
  <c r="P10" i="2" s="1"/>
  <c r="Q10" i="2" s="1"/>
  <c r="R10" i="2" s="1"/>
  <c r="S10" i="2" s="1"/>
  <c r="T10" i="2" s="1"/>
  <c r="U10" i="2" s="1"/>
  <c r="V10" i="2" s="1"/>
  <c r="W10" i="2" s="1"/>
  <c r="X10" i="2" s="1"/>
  <c r="Y10" i="2" s="1"/>
  <c r="Z10" i="2" s="1"/>
  <c r="AA10" i="2" s="1"/>
  <c r="T14" i="2" l="1"/>
  <c r="K14" i="2"/>
  <c r="N14" i="2"/>
  <c r="H14" i="2"/>
  <c r="Y14" i="2"/>
  <c r="C14" i="2"/>
  <c r="P14" i="2"/>
  <c r="L14" i="2"/>
  <c r="E14" i="2"/>
  <c r="J14" i="2"/>
  <c r="Z14" i="2"/>
  <c r="W14" i="2"/>
  <c r="AA14" i="2"/>
  <c r="O14" i="2"/>
  <c r="M14" i="2"/>
  <c r="D14" i="2"/>
  <c r="R14" i="2"/>
  <c r="B14" i="2"/>
  <c r="B15" i="2"/>
  <c r="L15" i="2"/>
  <c r="E42" i="5"/>
  <c r="F42" i="5" s="1"/>
  <c r="G42" i="5" s="1"/>
  <c r="H42" i="5" s="1"/>
  <c r="I42" i="5" s="1"/>
  <c r="J42" i="5" s="1"/>
  <c r="K42" i="5" s="1"/>
  <c r="L42" i="5" s="1"/>
  <c r="M42" i="5" s="1"/>
  <c r="N42" i="5" s="1"/>
  <c r="O42" i="5" s="1"/>
  <c r="P42" i="5" s="1"/>
  <c r="Q42" i="5" s="1"/>
  <c r="R42" i="5" s="1"/>
  <c r="S42" i="5" s="1"/>
  <c r="T42" i="5" s="1"/>
  <c r="U42" i="5" s="1"/>
  <c r="V42" i="5" s="1"/>
  <c r="W42" i="5" s="1"/>
  <c r="X42" i="5" s="1"/>
  <c r="Y42" i="5" s="1"/>
  <c r="Z42" i="5" s="1"/>
  <c r="AA42" i="5" s="1"/>
  <c r="AB42" i="5" s="1"/>
  <c r="AC42" i="5" s="1"/>
  <c r="AD42" i="5" s="1"/>
  <c r="AE42" i="5" s="1"/>
  <c r="AF42" i="5" s="1"/>
  <c r="AG42" i="5" s="1"/>
  <c r="AH42" i="5" s="1"/>
  <c r="AI42" i="5" s="1"/>
  <c r="AJ42" i="5" s="1"/>
  <c r="E41" i="5"/>
  <c r="F41" i="5" s="1"/>
  <c r="G41" i="5" s="1"/>
  <c r="H41" i="5" s="1"/>
  <c r="I41" i="5" s="1"/>
  <c r="J41" i="5" s="1"/>
  <c r="K41" i="5" s="1"/>
  <c r="L41" i="5" s="1"/>
  <c r="M41" i="5" s="1"/>
  <c r="N41" i="5" s="1"/>
  <c r="O41" i="5" s="1"/>
  <c r="P41" i="5" s="1"/>
  <c r="Q41" i="5" s="1"/>
  <c r="R41" i="5" s="1"/>
  <c r="S41" i="5" s="1"/>
  <c r="T41" i="5" s="1"/>
  <c r="U41" i="5" s="1"/>
  <c r="V41" i="5" s="1"/>
  <c r="W41" i="5" s="1"/>
  <c r="X41" i="5" s="1"/>
  <c r="Y41" i="5" s="1"/>
  <c r="Z41" i="5" s="1"/>
  <c r="AA41" i="5" s="1"/>
  <c r="AB41" i="5" s="1"/>
  <c r="AC41" i="5" s="1"/>
  <c r="AD41" i="5" s="1"/>
  <c r="AE41" i="5" s="1"/>
  <c r="AF41" i="5" s="1"/>
  <c r="AG41" i="5" s="1"/>
  <c r="AH41" i="5" s="1"/>
  <c r="AI41" i="5" s="1"/>
  <c r="AJ41" i="5" s="1"/>
  <c r="E44" i="5"/>
  <c r="F44" i="5" s="1"/>
  <c r="G44" i="5" s="1"/>
  <c r="H44" i="5" s="1"/>
  <c r="I44" i="5" s="1"/>
  <c r="J44" i="5" s="1"/>
  <c r="K44" i="5" s="1"/>
  <c r="L44" i="5" s="1"/>
  <c r="M44" i="5" s="1"/>
  <c r="N44" i="5" s="1"/>
  <c r="O44" i="5" s="1"/>
  <c r="P44" i="5" s="1"/>
  <c r="Q44" i="5" s="1"/>
  <c r="R44" i="5" s="1"/>
  <c r="S44" i="5" s="1"/>
  <c r="T44" i="5" s="1"/>
  <c r="U44" i="5" s="1"/>
  <c r="V44" i="5" s="1"/>
  <c r="W44" i="5" s="1"/>
  <c r="X44" i="5" s="1"/>
  <c r="Y44" i="5" s="1"/>
  <c r="Z44" i="5" s="1"/>
  <c r="AA44" i="5" s="1"/>
  <c r="AB44" i="5" s="1"/>
  <c r="AC44" i="5" s="1"/>
  <c r="AD44" i="5" s="1"/>
  <c r="AE44" i="5" s="1"/>
  <c r="AF44" i="5" s="1"/>
  <c r="AG44" i="5" s="1"/>
  <c r="AH44" i="5" s="1"/>
  <c r="AI44" i="5" s="1"/>
  <c r="AJ44" i="5" s="1"/>
  <c r="E43" i="5"/>
  <c r="F43" i="5" s="1"/>
  <c r="G43" i="5" s="1"/>
  <c r="H43" i="5" s="1"/>
  <c r="I43" i="5" s="1"/>
  <c r="E40" i="5"/>
  <c r="F40" i="5" s="1"/>
  <c r="G40" i="5" s="1"/>
  <c r="H40" i="5" s="1"/>
  <c r="I40" i="5" s="1"/>
  <c r="C46" i="6" s="1"/>
  <c r="J40" i="5" l="1"/>
  <c r="K40" i="5" s="1"/>
  <c r="L40" i="5" s="1"/>
  <c r="M40" i="5" s="1"/>
  <c r="N40" i="5" s="1"/>
  <c r="O40" i="5" s="1"/>
  <c r="P40" i="5" s="1"/>
  <c r="Q40" i="5" s="1"/>
  <c r="R40" i="5" s="1"/>
  <c r="S40" i="5" s="1"/>
  <c r="T40" i="5" s="1"/>
  <c r="U40" i="5" s="1"/>
  <c r="V40" i="5" s="1"/>
  <c r="W40" i="5" s="1"/>
  <c r="X40" i="5" s="1"/>
  <c r="Y40" i="5" s="1"/>
  <c r="Z40" i="5" s="1"/>
  <c r="AA40" i="5" s="1"/>
  <c r="AB40" i="5" s="1"/>
  <c r="AC40" i="5" s="1"/>
  <c r="AD40" i="5" s="1"/>
  <c r="AE40" i="5" s="1"/>
  <c r="AF40" i="5" s="1"/>
  <c r="AG40" i="5" s="1"/>
  <c r="AH40" i="5" s="1"/>
  <c r="AI40" i="5" s="1"/>
  <c r="AJ40" i="5" s="1"/>
  <c r="B13" i="6"/>
  <c r="J43" i="5"/>
  <c r="K43" i="5" s="1"/>
  <c r="L43" i="5" s="1"/>
  <c r="M43" i="5" s="1"/>
  <c r="N43" i="5" s="1"/>
  <c r="B19" i="6"/>
  <c r="B30" i="6"/>
  <c r="C30" i="6" s="1"/>
  <c r="B31" i="6"/>
  <c r="C31" i="6" s="1"/>
  <c r="B33" i="6"/>
  <c r="C33" i="6" s="1"/>
  <c r="B32" i="6"/>
  <c r="C32" i="6" s="1"/>
  <c r="D32" i="6" s="1"/>
  <c r="E32" i="6" s="1"/>
  <c r="F32" i="6" s="1"/>
  <c r="G32" i="6" s="1"/>
  <c r="H32" i="6" s="1"/>
  <c r="D15" i="2" l="1"/>
  <c r="D33" i="6"/>
  <c r="E33" i="6" s="1"/>
  <c r="F33" i="6" s="1"/>
  <c r="G33" i="6" s="1"/>
  <c r="H33" i="6" s="1"/>
  <c r="C40" i="6"/>
  <c r="C50" i="6" s="1"/>
  <c r="D31" i="6"/>
  <c r="E31" i="6" s="1"/>
  <c r="F31" i="6" s="1"/>
  <c r="G31" i="6" s="1"/>
  <c r="H31" i="6" s="1"/>
  <c r="C38" i="6"/>
  <c r="C48" i="6" s="1"/>
  <c r="D30" i="6"/>
  <c r="E30" i="6" s="1"/>
  <c r="F30" i="6" s="1"/>
  <c r="G30" i="6" s="1"/>
  <c r="H30" i="6" s="1"/>
  <c r="C37" i="6"/>
  <c r="C47" i="6" s="1"/>
  <c r="B24" i="6"/>
  <c r="B25" i="6"/>
  <c r="F39" i="6" s="1"/>
  <c r="B23" i="6"/>
  <c r="B26" i="6"/>
  <c r="O43" i="5"/>
  <c r="P43" i="5" s="1"/>
  <c r="Q43" i="5" s="1"/>
  <c r="R43" i="5" s="1"/>
  <c r="S43" i="5" s="1"/>
  <c r="T43" i="5" s="1"/>
  <c r="U43" i="5" s="1"/>
  <c r="V43" i="5" s="1"/>
  <c r="W43" i="5" s="1"/>
  <c r="X43" i="5" s="1"/>
  <c r="R49" i="6" l="1"/>
  <c r="F40" i="6"/>
  <c r="R50" i="6" s="1"/>
  <c r="C39" i="6"/>
  <c r="C49" i="6" s="1"/>
  <c r="C51" i="6" s="1"/>
  <c r="H38" i="6"/>
  <c r="AB48" i="6" s="1"/>
  <c r="F36" i="6"/>
  <c r="R46" i="6" s="1"/>
  <c r="G36" i="6"/>
  <c r="H37" i="6"/>
  <c r="AB47" i="6" s="1"/>
  <c r="D40" i="6"/>
  <c r="H50" i="6" s="1"/>
  <c r="H39" i="6"/>
  <c r="Y43" i="5"/>
  <c r="Z43" i="5" s="1"/>
  <c r="AA43" i="5" s="1"/>
  <c r="AB43" i="5" s="1"/>
  <c r="AC43" i="5" s="1"/>
  <c r="Q15" i="2"/>
  <c r="F38" i="6"/>
  <c r="R48" i="6" s="1"/>
  <c r="D37" i="6"/>
  <c r="H47" i="6" s="1"/>
  <c r="F37" i="6"/>
  <c r="R47" i="6" s="1"/>
  <c r="G40" i="6"/>
  <c r="W50" i="6" s="1"/>
  <c r="D39" i="6"/>
  <c r="H49" i="6" s="1"/>
  <c r="D36" i="6"/>
  <c r="H46" i="6" s="1"/>
  <c r="D46" i="6" s="1"/>
  <c r="D47" i="6" l="1"/>
  <c r="E47" i="6" s="1"/>
  <c r="F47" i="6" s="1"/>
  <c r="G47" i="6" s="1"/>
  <c r="R51" i="6"/>
  <c r="D50" i="6"/>
  <c r="E50" i="6" s="1"/>
  <c r="F50" i="6" s="1"/>
  <c r="G50" i="6" s="1"/>
  <c r="D49" i="6"/>
  <c r="E49" i="6" s="1"/>
  <c r="F49" i="6" s="1"/>
  <c r="G49" i="6" s="1"/>
  <c r="S50" i="6"/>
  <c r="T50" i="6" s="1"/>
  <c r="U50" i="6" s="1"/>
  <c r="V50" i="6" s="1"/>
  <c r="W46" i="6"/>
  <c r="G38" i="6"/>
  <c r="W48" i="6" s="1"/>
  <c r="G37" i="6"/>
  <c r="W47" i="6" s="1"/>
  <c r="D38" i="6"/>
  <c r="H48" i="6" s="1"/>
  <c r="H36" i="6"/>
  <c r="E40" i="6"/>
  <c r="M50" i="6" s="1"/>
  <c r="N50" i="6" s="1"/>
  <c r="G39" i="6"/>
  <c r="W49" i="6" s="1"/>
  <c r="E37" i="6"/>
  <c r="M47" i="6" s="1"/>
  <c r="N47" i="6" s="1"/>
  <c r="G15" i="2"/>
  <c r="H15" i="2"/>
  <c r="C15" i="2"/>
  <c r="H40" i="6"/>
  <c r="AB50" i="6" s="1"/>
  <c r="AD43" i="5"/>
  <c r="AE43" i="5" s="1"/>
  <c r="AF43" i="5" s="1"/>
  <c r="AG43" i="5" s="1"/>
  <c r="AH43" i="5" s="1"/>
  <c r="AB49" i="6" s="1"/>
  <c r="V15" i="2"/>
  <c r="M15" i="2"/>
  <c r="E36" i="6"/>
  <c r="M46" i="6" s="1"/>
  <c r="N46" i="6" s="1"/>
  <c r="E39" i="6"/>
  <c r="M49" i="6" s="1"/>
  <c r="I39" i="6"/>
  <c r="I37" i="6"/>
  <c r="I38" i="6"/>
  <c r="X49" i="6" l="1"/>
  <c r="Y49" i="6" s="1"/>
  <c r="Z49" i="6" s="1"/>
  <c r="AA49" i="6" s="1"/>
  <c r="X47" i="6"/>
  <c r="Y47" i="6" s="1"/>
  <c r="Z47" i="6" s="1"/>
  <c r="AA47" i="6" s="1"/>
  <c r="I36" i="6"/>
  <c r="AB46" i="6"/>
  <c r="O47" i="6"/>
  <c r="P47" i="6" s="1"/>
  <c r="Q47" i="6" s="1"/>
  <c r="X50" i="6"/>
  <c r="Y50" i="6" s="1"/>
  <c r="Z50" i="6" s="1"/>
  <c r="AA50" i="6" s="1"/>
  <c r="O50" i="6"/>
  <c r="P50" i="6" s="1"/>
  <c r="Q50" i="6" s="1"/>
  <c r="O46" i="6"/>
  <c r="D48" i="6"/>
  <c r="E48" i="6" s="1"/>
  <c r="F48" i="6" s="1"/>
  <c r="G48" i="6" s="1"/>
  <c r="S47" i="6"/>
  <c r="T47" i="6" s="1"/>
  <c r="U47" i="6" s="1"/>
  <c r="V47" i="6" s="1"/>
  <c r="I50" i="6"/>
  <c r="J50" i="6" s="1"/>
  <c r="K50" i="6" s="1"/>
  <c r="L50" i="6" s="1"/>
  <c r="I49" i="6"/>
  <c r="J49" i="6" s="1"/>
  <c r="K49" i="6" s="1"/>
  <c r="L49" i="6" s="1"/>
  <c r="N49" i="6"/>
  <c r="O49" i="6" s="1"/>
  <c r="P49" i="6" s="1"/>
  <c r="Q49" i="6" s="1"/>
  <c r="S46" i="6"/>
  <c r="T46" i="6" s="1"/>
  <c r="W51" i="6"/>
  <c r="S48" i="6"/>
  <c r="T48" i="6" s="1"/>
  <c r="U48" i="6" s="1"/>
  <c r="V48" i="6" s="1"/>
  <c r="I46" i="6"/>
  <c r="J46" i="6" s="1"/>
  <c r="K46" i="6" s="1"/>
  <c r="I47" i="6"/>
  <c r="J47" i="6" s="1"/>
  <c r="K47" i="6" s="1"/>
  <c r="L47" i="6" s="1"/>
  <c r="S49" i="6"/>
  <c r="T49" i="6" s="1"/>
  <c r="U49" i="6" s="1"/>
  <c r="V49" i="6" s="1"/>
  <c r="H51" i="6"/>
  <c r="X48" i="6"/>
  <c r="Y48" i="6" s="1"/>
  <c r="Z48" i="6" s="1"/>
  <c r="AA48" i="6" s="1"/>
  <c r="E38" i="6"/>
  <c r="M48" i="6" s="1"/>
  <c r="I40" i="6"/>
  <c r="I15" i="2"/>
  <c r="N15" i="2"/>
  <c r="R15" i="2"/>
  <c r="AI43" i="5"/>
  <c r="AJ43" i="5" s="1"/>
  <c r="AA15" i="2"/>
  <c r="F16" i="5"/>
  <c r="G16" i="5" s="1"/>
  <c r="H16" i="5" s="1"/>
  <c r="I16" i="5" s="1"/>
  <c r="J16" i="5" s="1"/>
  <c r="K16" i="5" s="1"/>
  <c r="L16" i="5" s="1"/>
  <c r="M16" i="5" s="1"/>
  <c r="N16" i="5" s="1"/>
  <c r="O16" i="5" s="1"/>
  <c r="P16" i="5" s="1"/>
  <c r="Q16" i="5" s="1"/>
  <c r="R16" i="5" s="1"/>
  <c r="S16" i="5" s="1"/>
  <c r="T16" i="5" s="1"/>
  <c r="U16" i="5" s="1"/>
  <c r="V16" i="5" s="1"/>
  <c r="W16" i="5" s="1"/>
  <c r="X16" i="5" s="1"/>
  <c r="Y16" i="5" s="1"/>
  <c r="Z16" i="5" s="1"/>
  <c r="AA16" i="5" s="1"/>
  <c r="AB16" i="5" s="1"/>
  <c r="AC16" i="5" s="1"/>
  <c r="AD16" i="5" s="1"/>
  <c r="AE16" i="5" s="1"/>
  <c r="AF16" i="5" s="1"/>
  <c r="AG16" i="5" s="1"/>
  <c r="AH16" i="5" s="1"/>
  <c r="AI16" i="5" s="1"/>
  <c r="AJ16" i="5" s="1"/>
  <c r="AK16" i="5" s="1"/>
  <c r="AL16" i="5" s="1"/>
  <c r="AM16" i="5" s="1"/>
  <c r="AN16" i="5" s="1"/>
  <c r="AO16" i="5" s="1"/>
  <c r="AP16" i="5" s="1"/>
  <c r="AQ16" i="5" s="1"/>
  <c r="AR16" i="5" s="1"/>
  <c r="AS16" i="5" s="1"/>
  <c r="AT16" i="5" s="1"/>
  <c r="AU16" i="5" s="1"/>
  <c r="AV16" i="5" s="1"/>
  <c r="AW16" i="5" s="1"/>
  <c r="E2" i="3"/>
  <c r="F2" i="3" s="1"/>
  <c r="G2" i="3" s="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E5" i="3"/>
  <c r="E7" i="3" s="1"/>
  <c r="L4" i="3"/>
  <c r="M4" i="3" s="1"/>
  <c r="N4" i="3" s="1"/>
  <c r="O4" i="3" s="1"/>
  <c r="P4" i="3" s="1"/>
  <c r="Q4" i="3" s="1"/>
  <c r="R4" i="3" s="1"/>
  <c r="S4" i="3" s="1"/>
  <c r="T4" i="3" s="1"/>
  <c r="U4" i="3" s="1"/>
  <c r="V4" i="3" s="1"/>
  <c r="W4" i="3" s="1"/>
  <c r="X4" i="3" s="1"/>
  <c r="Y4" i="3" s="1"/>
  <c r="Z4" i="3" s="1"/>
  <c r="AA4" i="3" s="1"/>
  <c r="AB4" i="3" s="1"/>
  <c r="AC4" i="3" s="1"/>
  <c r="AD4" i="3" s="1"/>
  <c r="AE4" i="3" s="1"/>
  <c r="AF4" i="3" s="1"/>
  <c r="AG4" i="3" s="1"/>
  <c r="AH4" i="3" s="1"/>
  <c r="C2" i="1"/>
  <c r="D2" i="1" s="1"/>
  <c r="E2" i="1" s="1"/>
  <c r="F2" i="1" s="1"/>
  <c r="G2" i="1" s="1"/>
  <c r="H2" i="1" s="1"/>
  <c r="I2" i="1" s="1"/>
  <c r="J2" i="1" s="1"/>
  <c r="K2" i="1" s="1"/>
  <c r="L2" i="1" s="1"/>
  <c r="M2" i="1" s="1"/>
  <c r="N2" i="1" s="1"/>
  <c r="O2" i="1" s="1"/>
  <c r="P2" i="1" s="1"/>
  <c r="Q2" i="1" s="1"/>
  <c r="R2" i="1" s="1"/>
  <c r="S2" i="1" s="1"/>
  <c r="T2" i="1" s="1"/>
  <c r="U2" i="1" s="1"/>
  <c r="V2" i="1" s="1"/>
  <c r="W2" i="1" s="1"/>
  <c r="X2" i="1" s="1"/>
  <c r="Y2" i="1" s="1"/>
  <c r="Z2" i="1" s="1"/>
  <c r="AA2" i="1" s="1"/>
  <c r="AB2" i="1" s="1"/>
  <c r="AC2" i="1" s="1"/>
  <c r="AD2" i="1" s="1"/>
  <c r="AE2" i="1" s="1"/>
  <c r="AF2" i="1" s="1"/>
  <c r="AG2" i="1" s="1"/>
  <c r="AH2" i="1" s="1"/>
  <c r="AI2" i="1" s="1"/>
  <c r="F5" i="3" l="1"/>
  <c r="E6" i="3"/>
  <c r="L46" i="6"/>
  <c r="D51" i="6"/>
  <c r="E46" i="6"/>
  <c r="S51" i="6"/>
  <c r="I48" i="6"/>
  <c r="I51" i="6" s="1"/>
  <c r="N48" i="6"/>
  <c r="N51" i="6" s="1"/>
  <c r="AB51" i="6"/>
  <c r="X46" i="6"/>
  <c r="X51" i="6" s="1"/>
  <c r="P46" i="6"/>
  <c r="M51" i="6"/>
  <c r="T51" i="6"/>
  <c r="U46" i="6"/>
  <c r="E15" i="2"/>
  <c r="J15" i="2"/>
  <c r="S15" i="2"/>
  <c r="O15" i="2"/>
  <c r="G5" i="3" l="1"/>
  <c r="G6" i="3" s="1"/>
  <c r="F7" i="3"/>
  <c r="D11" i="3"/>
  <c r="E10" i="3"/>
  <c r="E11" i="3"/>
  <c r="F6" i="3"/>
  <c r="Y46" i="6"/>
  <c r="Y51" i="6" s="1"/>
  <c r="J48" i="6"/>
  <c r="O48" i="6"/>
  <c r="U51" i="6"/>
  <c r="V46" i="6"/>
  <c r="V51" i="6" s="1"/>
  <c r="Q46" i="6"/>
  <c r="E51" i="6"/>
  <c r="F46" i="6"/>
  <c r="W15" i="2"/>
  <c r="T15" i="2"/>
  <c r="H5" i="3" l="1"/>
  <c r="G7" i="3"/>
  <c r="F10" i="3"/>
  <c r="F11" i="3"/>
  <c r="G10" i="3"/>
  <c r="G11" i="3"/>
  <c r="Z46" i="6"/>
  <c r="Z51" i="6" s="1"/>
  <c r="J51" i="6"/>
  <c r="K48" i="6"/>
  <c r="O51" i="6"/>
  <c r="P48" i="6"/>
  <c r="F51" i="6"/>
  <c r="G46" i="6"/>
  <c r="G51" i="6" s="1"/>
  <c r="F15" i="2"/>
  <c r="P15" i="2"/>
  <c r="Y15" i="2"/>
  <c r="X15" i="2"/>
  <c r="K15" i="2"/>
  <c r="I5" i="3" l="1"/>
  <c r="H7" i="3"/>
  <c r="H6" i="3"/>
  <c r="AA46" i="6"/>
  <c r="AA51" i="6" s="1"/>
  <c r="K51" i="6"/>
  <c r="L48" i="6"/>
  <c r="L51" i="6" s="1"/>
  <c r="Q48" i="6"/>
  <c r="Q51" i="6" s="1"/>
  <c r="P51" i="6"/>
  <c r="U15" i="2"/>
  <c r="H11" i="3" l="1"/>
  <c r="H10" i="3"/>
  <c r="I7" i="3"/>
  <c r="I6" i="3"/>
  <c r="J5" i="3"/>
  <c r="Z15" i="2"/>
  <c r="J6" i="3" l="1"/>
  <c r="J15" i="3" s="1"/>
  <c r="J7" i="3"/>
  <c r="J17" i="3" s="1"/>
  <c r="K5" i="3"/>
  <c r="I11" i="3"/>
  <c r="I10" i="3"/>
  <c r="J16" i="3" l="1"/>
  <c r="J20" i="3"/>
  <c r="J18" i="3"/>
  <c r="J19" i="3"/>
  <c r="K7" i="3"/>
  <c r="K6" i="3"/>
  <c r="L5" i="3"/>
  <c r="J10" i="3"/>
  <c r="J11" i="3"/>
  <c r="K17" i="3" l="1"/>
  <c r="K16" i="3"/>
  <c r="L7" i="3"/>
  <c r="M5" i="3"/>
  <c r="L6" i="3"/>
  <c r="K18" i="3"/>
  <c r="K10" i="3"/>
  <c r="K20" i="3"/>
  <c r="K19" i="3"/>
  <c r="K11" i="3"/>
  <c r="K15" i="3"/>
  <c r="L17" i="3" l="1"/>
  <c r="L16" i="3"/>
  <c r="L18" i="3"/>
  <c r="L15" i="3"/>
  <c r="L11" i="3"/>
  <c r="L10" i="3"/>
  <c r="L19" i="3"/>
  <c r="L20" i="3"/>
  <c r="M7" i="3"/>
  <c r="N5" i="3"/>
  <c r="M6" i="3"/>
  <c r="M17" i="3" l="1"/>
  <c r="M16" i="3"/>
  <c r="N7" i="3"/>
  <c r="N6" i="3"/>
  <c r="O5" i="3"/>
  <c r="M18" i="3"/>
  <c r="M10" i="3"/>
  <c r="M11" i="3"/>
  <c r="M19" i="3"/>
  <c r="M15" i="3"/>
  <c r="M20" i="3"/>
  <c r="N17" i="3" l="1"/>
  <c r="N16" i="3"/>
  <c r="O7" i="3"/>
  <c r="P5" i="3"/>
  <c r="O6" i="3"/>
  <c r="N18" i="3"/>
  <c r="N15" i="3"/>
  <c r="N20" i="3"/>
  <c r="N10" i="3"/>
  <c r="N11" i="3"/>
  <c r="N19" i="3"/>
  <c r="O17" i="3" l="1"/>
  <c r="O16" i="3"/>
  <c r="O18" i="3"/>
  <c r="O11" i="3"/>
  <c r="O19" i="3"/>
  <c r="O10" i="3"/>
  <c r="O15" i="3"/>
  <c r="O20" i="3"/>
  <c r="P7" i="3"/>
  <c r="P6" i="3"/>
  <c r="Q5" i="3"/>
  <c r="P17" i="3" l="1"/>
  <c r="P16" i="3"/>
  <c r="P18" i="3"/>
  <c r="P10" i="3"/>
  <c r="P15" i="3"/>
  <c r="P20" i="3"/>
  <c r="P19" i="3"/>
  <c r="P11" i="3"/>
  <c r="Q7" i="3"/>
  <c r="R5" i="3"/>
  <c r="Q6" i="3"/>
  <c r="Q17" i="3" l="1"/>
  <c r="Q16" i="3"/>
  <c r="R7" i="3"/>
  <c r="R6" i="3"/>
  <c r="S5" i="3"/>
  <c r="Q18" i="3"/>
  <c r="Q10" i="3"/>
  <c r="Q15" i="3"/>
  <c r="Q19" i="3"/>
  <c r="Q11" i="3"/>
  <c r="Q20" i="3"/>
  <c r="R17" i="3" l="1"/>
  <c r="R16" i="3"/>
  <c r="S7" i="3"/>
  <c r="T5" i="3"/>
  <c r="S6" i="3"/>
  <c r="R18" i="3"/>
  <c r="R19" i="3"/>
  <c r="R11" i="3"/>
  <c r="R10" i="3"/>
  <c r="R20" i="3"/>
  <c r="R15" i="3"/>
  <c r="S17" i="3" l="1"/>
  <c r="S16" i="3"/>
  <c r="S18" i="3"/>
  <c r="S15" i="3"/>
  <c r="S11" i="3"/>
  <c r="S19" i="3"/>
  <c r="S20" i="3"/>
  <c r="S10" i="3"/>
  <c r="T7" i="3"/>
  <c r="T6" i="3"/>
  <c r="U5" i="3"/>
  <c r="T17" i="3" l="1"/>
  <c r="T16" i="3"/>
  <c r="T18" i="3"/>
  <c r="T10" i="3"/>
  <c r="T11" i="3"/>
  <c r="T19" i="3"/>
  <c r="T20" i="3"/>
  <c r="T15" i="3"/>
  <c r="U7" i="3"/>
  <c r="V5" i="3"/>
  <c r="U6" i="3"/>
  <c r="U17" i="3" l="1"/>
  <c r="U16" i="3"/>
  <c r="V7" i="3"/>
  <c r="W5" i="3"/>
  <c r="V6" i="3"/>
  <c r="U18" i="3"/>
  <c r="U10" i="3"/>
  <c r="U11" i="3"/>
  <c r="U19" i="3"/>
  <c r="U15" i="3"/>
  <c r="U20" i="3"/>
  <c r="V17" i="3" l="1"/>
  <c r="V16" i="3"/>
  <c r="V18" i="3"/>
  <c r="V11" i="3"/>
  <c r="V19" i="3"/>
  <c r="V15" i="3"/>
  <c r="V20" i="3"/>
  <c r="V10" i="3"/>
  <c r="W7" i="3"/>
  <c r="W6" i="3"/>
  <c r="X5" i="3"/>
  <c r="W17" i="3" l="1"/>
  <c r="W16" i="3"/>
  <c r="W18" i="3"/>
  <c r="W19" i="3"/>
  <c r="W10" i="3"/>
  <c r="W11" i="3"/>
  <c r="W15" i="3"/>
  <c r="W20" i="3"/>
  <c r="X7" i="3"/>
  <c r="Y5" i="3"/>
  <c r="X6" i="3"/>
  <c r="X17" i="3" l="1"/>
  <c r="X16" i="3"/>
  <c r="Y7" i="3"/>
  <c r="Z5" i="3"/>
  <c r="Y6" i="3"/>
  <c r="X18" i="3"/>
  <c r="X19" i="3"/>
  <c r="X15" i="3"/>
  <c r="X11" i="3"/>
  <c r="X20" i="3"/>
  <c r="X10" i="3"/>
  <c r="Y17" i="3" l="1"/>
  <c r="Y16" i="3"/>
  <c r="Y18" i="3"/>
  <c r="Y20" i="3"/>
  <c r="Y19" i="3"/>
  <c r="Y15" i="3"/>
  <c r="Y10" i="3"/>
  <c r="Y11" i="3"/>
  <c r="Z7" i="3"/>
  <c r="AA5" i="3"/>
  <c r="Z6" i="3"/>
  <c r="Z17" i="3" l="1"/>
  <c r="Z16" i="3"/>
  <c r="AA7" i="3"/>
  <c r="AB5" i="3"/>
  <c r="AA6" i="3"/>
  <c r="Z18" i="3"/>
  <c r="Z15" i="3"/>
  <c r="Z20" i="3"/>
  <c r="Z10" i="3"/>
  <c r="Z11" i="3"/>
  <c r="Z19" i="3"/>
  <c r="AA17" i="3" l="1"/>
  <c r="AA16" i="3"/>
  <c r="AA18" i="3"/>
  <c r="AA19" i="3"/>
  <c r="AA20" i="3"/>
  <c r="AA10" i="3"/>
  <c r="AA11" i="3"/>
  <c r="AA15" i="3"/>
  <c r="AB7" i="3"/>
  <c r="AC5" i="3"/>
  <c r="AB6" i="3"/>
  <c r="AB17" i="3" l="1"/>
  <c r="AB16" i="3"/>
  <c r="AC7" i="3"/>
  <c r="AC6" i="3"/>
  <c r="AD5" i="3"/>
  <c r="AB18" i="3"/>
  <c r="AB11" i="3"/>
  <c r="AB15" i="3"/>
  <c r="AB10" i="3"/>
  <c r="AB20" i="3"/>
  <c r="AB19" i="3"/>
  <c r="AC17" i="3" l="1"/>
  <c r="AC16" i="3"/>
  <c r="AD7" i="3"/>
  <c r="AE5" i="3"/>
  <c r="AD6" i="3"/>
  <c r="AC18" i="3"/>
  <c r="AC10" i="3"/>
  <c r="AC20" i="3"/>
  <c r="AC19" i="3"/>
  <c r="AC11" i="3"/>
  <c r="AC15" i="3"/>
  <c r="AD17" i="3" l="1"/>
  <c r="AD16" i="3"/>
  <c r="AD18" i="3"/>
  <c r="AD20" i="3"/>
  <c r="AD19" i="3"/>
  <c r="AD10" i="3"/>
  <c r="AD11" i="3"/>
  <c r="AD15" i="3"/>
  <c r="AE7" i="3"/>
  <c r="AE6" i="3"/>
  <c r="AF5" i="3"/>
  <c r="AE17" i="3" l="1"/>
  <c r="AE16" i="3"/>
  <c r="AE18" i="3"/>
  <c r="AE20" i="3"/>
  <c r="AE19" i="3"/>
  <c r="AE10" i="3"/>
  <c r="AE11" i="3"/>
  <c r="AE15" i="3"/>
  <c r="AF7" i="3"/>
  <c r="AF6" i="3"/>
  <c r="AG5" i="3"/>
  <c r="AF17" i="3" l="1"/>
  <c r="AF16" i="3"/>
  <c r="AF18" i="3"/>
  <c r="AF19" i="3"/>
  <c r="AF11" i="3"/>
  <c r="AF20" i="3"/>
  <c r="AF10" i="3"/>
  <c r="AF15" i="3"/>
  <c r="AG7" i="3"/>
  <c r="AG6" i="3"/>
  <c r="AH5" i="3"/>
  <c r="AG17" i="3" l="1"/>
  <c r="AG16" i="3"/>
  <c r="AG18" i="3"/>
  <c r="AG19" i="3"/>
  <c r="AG10" i="3"/>
  <c r="AG20" i="3"/>
  <c r="AG11" i="3"/>
  <c r="AG15" i="3"/>
  <c r="AH7" i="3"/>
  <c r="AH6" i="3"/>
  <c r="AH17" i="3" l="1"/>
  <c r="B17" i="3" s="1"/>
  <c r="AH16" i="3"/>
  <c r="B16" i="3" s="1"/>
  <c r="AH18" i="3"/>
  <c r="B18" i="3" s="1"/>
  <c r="AH19" i="3"/>
  <c r="B19" i="3" s="1"/>
  <c r="AH20" i="3"/>
  <c r="B20" i="3" s="1"/>
  <c r="AH15" i="3"/>
  <c r="B15" i="3" s="1"/>
  <c r="AH11" i="3"/>
  <c r="B11" i="3" s="1"/>
  <c r="AH10" i="3"/>
  <c r="B10" i="3" s="1"/>
  <c r="B12" i="3" l="1"/>
  <c r="B21" i="3"/>
  <c r="B29" i="3" s="1"/>
  <c r="B31" i="3" l="1"/>
  <c r="B33" i="3"/>
  <c r="B25" i="3"/>
  <c r="B30" i="3"/>
  <c r="B28" i="3"/>
  <c r="B24" i="3"/>
</calcChain>
</file>

<file path=xl/sharedStrings.xml><?xml version="1.0" encoding="utf-8"?>
<sst xmlns="http://schemas.openxmlformats.org/spreadsheetml/2006/main" count="741" uniqueCount="242">
  <si>
    <t>Year of Construction</t>
  </si>
  <si>
    <t>Year of Operation</t>
  </si>
  <si>
    <t>Year</t>
  </si>
  <si>
    <t>No Build (avoided cost)</t>
  </si>
  <si>
    <t>Maintenance and  Rehab Costs for I-44 and I-75</t>
  </si>
  <si>
    <t>Bridge Rehab</t>
  </si>
  <si>
    <t>Bridge Damage Repair</t>
  </si>
  <si>
    <t>Total</t>
  </si>
  <si>
    <t>Build</t>
  </si>
  <si>
    <t>Maintenance</t>
  </si>
  <si>
    <t>`</t>
  </si>
  <si>
    <t>Look Up Table</t>
  </si>
  <si>
    <t>Discount Rate</t>
  </si>
  <si>
    <t>Combination Truck Emissions Rates</t>
  </si>
  <si>
    <t>CO</t>
  </si>
  <si>
    <t>CARB EMFAC 2017</t>
  </si>
  <si>
    <t>g / VMT</t>
  </si>
  <si>
    <t>NOx</t>
  </si>
  <si>
    <t>EPA Moves 2014</t>
  </si>
  <si>
    <t>PM</t>
  </si>
  <si>
    <t>Sox</t>
  </si>
  <si>
    <t xml:space="preserve">VOC </t>
  </si>
  <si>
    <r>
      <t>CO</t>
    </r>
    <r>
      <rPr>
        <vertAlign val="subscript"/>
        <sz val="11"/>
        <color theme="1"/>
        <rFont val="Calibri"/>
        <family val="2"/>
        <scheme val="minor"/>
      </rPr>
      <t>2</t>
    </r>
  </si>
  <si>
    <t>VOC</t>
  </si>
  <si>
    <t>Nox</t>
  </si>
  <si>
    <t>No injury (PDO equivalent)</t>
  </si>
  <si>
    <t>Possible Injury (=OK Severity 2)</t>
  </si>
  <si>
    <t>Non-incapacitating Injury (=OK Severity 3)</t>
  </si>
  <si>
    <t>Incapacitating Injury (=OK Severity 4)</t>
  </si>
  <si>
    <t xml:space="preserve">Fatal </t>
  </si>
  <si>
    <t>GDP Price Deflators</t>
  </si>
  <si>
    <t/>
  </si>
  <si>
    <t>AM Period</t>
  </si>
  <si>
    <t>Existing AM (2016)</t>
  </si>
  <si>
    <t>2045 AM - No Action</t>
  </si>
  <si>
    <t>Ult Build AM 2045</t>
  </si>
  <si>
    <t>Ult Build 2045 AM - Added NB lane on US 75 beyond study area</t>
  </si>
  <si>
    <t>PM Period</t>
  </si>
  <si>
    <t>Existing PM (2016)</t>
  </si>
  <si>
    <t>2045 PM - No Action</t>
  </si>
  <si>
    <t>Ult Build PM 2045</t>
  </si>
  <si>
    <t>Ult Build 2045 PM - Added NB lane on US 75 beyond study area</t>
  </si>
  <si>
    <t>Annual Vehicle Hours</t>
  </si>
  <si>
    <t>Annual passenger hours saved</t>
  </si>
  <si>
    <t>DelayAvg - Average delay per vehicle: Total delay / (Number of veh in the network + number of veh that have arrived)</t>
  </si>
  <si>
    <t>SpeedAvg - Average speed: Total distance DistTot / Total travel time TravTmTot</t>
  </si>
  <si>
    <t>DistTot - Total distance of all vehicles that are in the network or have already left it.</t>
  </si>
  <si>
    <t>DelayTot - Total delay of all vehicles that are in the network or have already left it. The delay of a vehicle in a time step is the part of the time step that must also be used because the actual speed is less than the desired speed. For the calculation, the quotient is obtained by subtracting the actual distance traveled in this time step and desired speed from the duration of the time step. The following are taken into account: (1) Passenger service times, (2) Stop times at stop signs, (3) StopDelay.</t>
  </si>
  <si>
    <t>Passengers</t>
  </si>
  <si>
    <t>Small commercial vehicles</t>
  </si>
  <si>
    <t>Large commercial vehicles</t>
  </si>
  <si>
    <t xml:space="preserve">PDO </t>
  </si>
  <si>
    <t>Injury Severity 2</t>
  </si>
  <si>
    <t>Injury Severity 3</t>
  </si>
  <si>
    <t>Injury Severity 4</t>
  </si>
  <si>
    <t>Fatal</t>
  </si>
  <si>
    <t>WP2</t>
  </si>
  <si>
    <t>WP3</t>
  </si>
  <si>
    <t>WP5</t>
  </si>
  <si>
    <t>2040 Projected VMT</t>
  </si>
  <si>
    <t>http://www.cmfclearinghouse.org/results.cfm</t>
  </si>
  <si>
    <t>Benefit Cost Ratio</t>
  </si>
  <si>
    <t>-</t>
  </si>
  <si>
    <t>Annual Maintenance and Rehab/Repair Costs</t>
  </si>
  <si>
    <t>Source</t>
  </si>
  <si>
    <t>Unit</t>
  </si>
  <si>
    <t>Project Travel Delay Simulation (VISSIM)</t>
  </si>
  <si>
    <t>Daily Vehicle Hours</t>
  </si>
  <si>
    <t>All</t>
  </si>
  <si>
    <t>Auto</t>
  </si>
  <si>
    <t>Single Axle Truck</t>
  </si>
  <si>
    <t>Multi-Axle Truck</t>
  </si>
  <si>
    <t>Delay savings attributable to Work Packages 2,3, and 5 equal 75% of total project-wide VISSIM results</t>
  </si>
  <si>
    <t>Delay savings for years other than 2045 based on CAGR for project VMT.  Delay savings reduced for years prior to 2045 by compound growth factor of (1 - CAGR)</t>
  </si>
  <si>
    <t>Total AM and PM Delay Savings (Work Packages 2, 3, and 5 Only)</t>
  </si>
  <si>
    <t>DelayTot (Seconds)</t>
  </si>
  <si>
    <t>Seconds to hours conversion</t>
  </si>
  <si>
    <t>Delay savings attributable to Work Packages 2,3, and 5</t>
  </si>
  <si>
    <t>NOTES</t>
  </si>
  <si>
    <t>Annualization factor</t>
  </si>
  <si>
    <t>Average passenger vehicle occupancy</t>
  </si>
  <si>
    <t>Annual Crashes (2014-2018)</t>
  </si>
  <si>
    <t>Average</t>
  </si>
  <si>
    <t>Average Project-wide Crashes/MVMT</t>
  </si>
  <si>
    <t>CAGR (for VMT)</t>
  </si>
  <si>
    <t>Assumed Crash Reduction Factor</t>
  </si>
  <si>
    <t>Projected Annual Crashes (No Build)</t>
  </si>
  <si>
    <t>n/a</t>
  </si>
  <si>
    <t>2016 VMT</t>
  </si>
  <si>
    <t>Monetized Safety Benefit</t>
  </si>
  <si>
    <t>Base Year Y for Discounting</t>
  </si>
  <si>
    <t>Capital Costs</t>
  </si>
  <si>
    <t>Discounted Costs</t>
  </si>
  <si>
    <t>Discounted Benefits</t>
  </si>
  <si>
    <t>Emissions Benefits</t>
  </si>
  <si>
    <t>Travel Time Delay Savings</t>
  </si>
  <si>
    <t>Shipper/Logistic Cost Savings</t>
  </si>
  <si>
    <t>Crash Reductions Benefits</t>
  </si>
  <si>
    <t>Summary</t>
  </si>
  <si>
    <t>Net Present Value ($M)</t>
  </si>
  <si>
    <t>Share of Benefits</t>
  </si>
  <si>
    <t>Annual Incremental Cost (Build - No Build)</t>
  </si>
  <si>
    <t>Annual Cost Savings (Build - No Build)</t>
  </si>
  <si>
    <t>Freight Vehicle Commodity Mix Breakout</t>
  </si>
  <si>
    <t>Assumptions</t>
  </si>
  <si>
    <t>Bump Factor to change commodity sensitivity</t>
  </si>
  <si>
    <t>Truck</t>
  </si>
  <si>
    <t>SCTG2</t>
  </si>
  <si>
    <t>SCTG Description</t>
  </si>
  <si>
    <t>Truck-Commodity Mix</t>
  </si>
  <si>
    <t>Live animals/fish</t>
  </si>
  <si>
    <t>SCTG</t>
  </si>
  <si>
    <t>Cereal grains</t>
  </si>
  <si>
    <t>Other ag prods.</t>
  </si>
  <si>
    <t>Animal feed</t>
  </si>
  <si>
    <t>Meat/seafood</t>
  </si>
  <si>
    <t>Milled grain prods.</t>
  </si>
  <si>
    <t>Other foodstuffs</t>
  </si>
  <si>
    <t>Alcoholic beverages</t>
  </si>
  <si>
    <t>Tobacco prods.</t>
  </si>
  <si>
    <t>Building stone</t>
  </si>
  <si>
    <t>Natural sands</t>
  </si>
  <si>
    <t>Gravel</t>
  </si>
  <si>
    <t>Nonmetallic minerals</t>
  </si>
  <si>
    <t>Metallic ores</t>
  </si>
  <si>
    <t>Coal</t>
  </si>
  <si>
    <t>Crude petroleum</t>
  </si>
  <si>
    <t>Gasoline</t>
  </si>
  <si>
    <t>Fuel oils</t>
  </si>
  <si>
    <t>Coal-n.e.c.</t>
  </si>
  <si>
    <t>Basic chemicals</t>
  </si>
  <si>
    <t>Pharmaceuticals</t>
  </si>
  <si>
    <t>Fertilizers</t>
  </si>
  <si>
    <t>Chemical prods.</t>
  </si>
  <si>
    <t>Plastics/rubber</t>
  </si>
  <si>
    <t>Logs</t>
  </si>
  <si>
    <t>Wood prods.</t>
  </si>
  <si>
    <t>Newsprint/paper</t>
  </si>
  <si>
    <t>Paper articles</t>
  </si>
  <si>
    <t>Printed prods.</t>
  </si>
  <si>
    <t>Textiles/leather</t>
  </si>
  <si>
    <t>Nonmetal min. prods.</t>
  </si>
  <si>
    <t>Baseline metals</t>
  </si>
  <si>
    <t>Articles-Baseline metal</t>
  </si>
  <si>
    <t>Machinery</t>
  </si>
  <si>
    <t>Electronics</t>
  </si>
  <si>
    <t>Motorized vehicles</t>
  </si>
  <si>
    <t>Transport equip.</t>
  </si>
  <si>
    <t>Precision instruments</t>
  </si>
  <si>
    <t>Furniture</t>
  </si>
  <si>
    <t>Misc. mfg. prods.</t>
  </si>
  <si>
    <t>Waste/scrap</t>
  </si>
  <si>
    <t>Mixed freight</t>
  </si>
  <si>
    <t>Unknown</t>
  </si>
  <si>
    <t>From Tulsa FAF Region (2020)</t>
  </si>
  <si>
    <t>Travel Time Delay Benefits</t>
  </si>
  <si>
    <t>All commercial vehicles</t>
  </si>
  <si>
    <t>Annual Cost Savings</t>
  </si>
  <si>
    <t>Travel Delay Savings</t>
  </si>
  <si>
    <t>Hours of Delay Saved</t>
  </si>
  <si>
    <t>Projected Annual Crash Reduction (Build)</t>
  </si>
  <si>
    <t>Crash Reductions for Work Packages 2, 3, and 5</t>
  </si>
  <si>
    <t>Emissions Tons Per VHT</t>
  </si>
  <si>
    <t>Passenger Car</t>
  </si>
  <si>
    <t>Light/Medium Truck</t>
  </si>
  <si>
    <t>Heavy Truck</t>
  </si>
  <si>
    <t>TREDIS 2020</t>
  </si>
  <si>
    <r>
      <t>10</t>
    </r>
    <r>
      <rPr>
        <vertAlign val="superscript"/>
        <sz val="11"/>
        <color theme="1"/>
        <rFont val="Calibri"/>
        <family val="2"/>
        <scheme val="minor"/>
      </rPr>
      <t>-6</t>
    </r>
    <r>
      <rPr>
        <sz val="11"/>
        <color theme="1"/>
        <rFont val="Calibri"/>
        <family val="2"/>
        <scheme val="minor"/>
      </rPr>
      <t xml:space="preserve"> US Tons / VHT</t>
    </r>
  </si>
  <si>
    <t>Build Capital Cost</t>
  </si>
  <si>
    <t>???</t>
  </si>
  <si>
    <t xml:space="preserve">Emissions Costs Per Ton </t>
  </si>
  <si>
    <t>$/Crash</t>
  </si>
  <si>
    <t>USDOT 2021 BCA Guidance</t>
  </si>
  <si>
    <t>Passengers (All Purposes)</t>
  </si>
  <si>
    <t>Truck Drivers</t>
  </si>
  <si>
    <t>Fuel per mile (auto)</t>
  </si>
  <si>
    <t>Fuel per mile (light/medium truck)</t>
  </si>
  <si>
    <t>Fuel per mile (heavy truck)</t>
  </si>
  <si>
    <t>Fuel penalty, congested mile (cars)</t>
  </si>
  <si>
    <t>Fuel penalty, congested mile (trucks)</t>
  </si>
  <si>
    <t>Carbon emissions (ton/gal)</t>
  </si>
  <si>
    <t>NYSDOT Truck BCA Model</t>
  </si>
  <si>
    <t xml:space="preserve">NOx </t>
  </si>
  <si>
    <t>PM2.5</t>
  </si>
  <si>
    <t>SO2</t>
  </si>
  <si>
    <t>MOVES Output</t>
  </si>
  <si>
    <t>https://www.epa.gov/energy/greenhouse-gases-equivalencies-calculator-calculations-and-references</t>
  </si>
  <si>
    <t>https://www.epa.gov/moves/latest-version-motor-vehicle-emission-simulator-moves</t>
  </si>
  <si>
    <t>Grams to tons conversion</t>
  </si>
  <si>
    <r>
      <t>CO</t>
    </r>
    <r>
      <rPr>
        <vertAlign val="subscript"/>
        <sz val="11"/>
        <color theme="1"/>
        <rFont val="Calibri"/>
        <family val="2"/>
        <scheme val="minor"/>
      </rPr>
      <t>2</t>
    </r>
    <r>
      <rPr>
        <sz val="11"/>
        <color theme="1"/>
        <rFont val="Calibri"/>
        <family val="2"/>
        <scheme val="minor"/>
      </rPr>
      <t xml:space="preserve"> Benefit</t>
    </r>
  </si>
  <si>
    <t>VOC Benefit</t>
  </si>
  <si>
    <t>Nox Benefit</t>
  </si>
  <si>
    <t>PM Benefit</t>
  </si>
  <si>
    <t>SOx Benefit</t>
  </si>
  <si>
    <r>
      <t>CO</t>
    </r>
    <r>
      <rPr>
        <vertAlign val="subscript"/>
        <sz val="11"/>
        <color rgb="FF000000"/>
        <rFont val="Calibri"/>
        <family val="2"/>
      </rPr>
      <t>2</t>
    </r>
  </si>
  <si>
    <t>Emissions Benefit Per Hour of Delay</t>
  </si>
  <si>
    <t>Tons/hour of travel delay (2030)</t>
  </si>
  <si>
    <t>Tons/hour of travel delay (2019)</t>
  </si>
  <si>
    <t>Tons/hour of travel delay (2045)</t>
  </si>
  <si>
    <t>NA</t>
  </si>
  <si>
    <t>$/Metric Ton</t>
  </si>
  <si>
    <t>Emissions Savings Per Hour of Delay</t>
  </si>
  <si>
    <r>
      <t>CO</t>
    </r>
    <r>
      <rPr>
        <vertAlign val="subscript"/>
        <sz val="11"/>
        <color theme="1"/>
        <rFont val="Calibri"/>
        <family val="2"/>
        <scheme val="minor"/>
      </rPr>
      <t>2</t>
    </r>
    <r>
      <rPr>
        <sz val="11"/>
        <color theme="1"/>
        <rFont val="Calibri"/>
        <family val="2"/>
        <scheme val="minor"/>
      </rPr>
      <t xml:space="preserve"> Savings</t>
    </r>
  </si>
  <si>
    <t xml:space="preserve">NOx Savings </t>
  </si>
  <si>
    <t>PM Savings</t>
  </si>
  <si>
    <t>SOx Savings</t>
  </si>
  <si>
    <t>Discount Rate (Carbon Emissions)</t>
  </si>
  <si>
    <t>Grams/hour of travel delay (2019)*</t>
  </si>
  <si>
    <t>Grams/hour of travel delay (2030)*</t>
  </si>
  <si>
    <t>Grams/hour of travel delay (2045)*</t>
  </si>
  <si>
    <t>*Source: INCOG Analysis, from EPA</t>
  </si>
  <si>
    <t>Emissions Benefits (CO2)</t>
  </si>
  <si>
    <t>Emissions Benefits (All Other)</t>
  </si>
  <si>
    <t>Total (Non-CO2)</t>
  </si>
  <si>
    <t>Undiscounted Costs ($2019M)</t>
  </si>
  <si>
    <t>Cost (Undiscounted $2019)</t>
  </si>
  <si>
    <t>Emissions Benefit (Undiscounted $2019)</t>
  </si>
  <si>
    <t>Value of Accidents KABCO Values ($2019)</t>
  </si>
  <si>
    <t>Hourly Value of Time ($2019)</t>
  </si>
  <si>
    <t>Travel Delay Savings (Trucks Only)</t>
  </si>
  <si>
    <t>Share of Benefits (Freight):</t>
  </si>
  <si>
    <t>Freight Tons Per Veh*</t>
  </si>
  <si>
    <t>Cost Per Freight Ton Hour**</t>
  </si>
  <si>
    <t>*Source: Hernandez, S. (2017).</t>
  </si>
  <si>
    <t>Subtotal</t>
  </si>
  <si>
    <t>Discounted Summary Results ($2019M)</t>
  </si>
  <si>
    <t>Discount Factor (7% Disc.)</t>
  </si>
  <si>
    <t>Discount Factor(3% Disc.)</t>
  </si>
  <si>
    <t>Total (Person Hours)</t>
  </si>
  <si>
    <t>Total (Vehicle Hours)</t>
  </si>
  <si>
    <t>**Inventory costs per ton-hour (does not include direct trnasport costs). Source: NHCPR Report 732: Methodologies to Estimate the Economic Impacts of Distruptions to the Goods Movement System</t>
  </si>
  <si>
    <t>High-value manufacturing</t>
  </si>
  <si>
    <t>Low-/modererate-value manufacturing</t>
  </si>
  <si>
    <t>Low-value bulk commodities</t>
  </si>
  <si>
    <t>Perishable agriculture</t>
  </si>
  <si>
    <t>Average (2009 dollars)</t>
  </si>
  <si>
    <t>Average (2019 dollars)</t>
  </si>
  <si>
    <t>Cost</t>
  </si>
  <si>
    <t>Inventory Costs Per Ton-Hour**</t>
  </si>
  <si>
    <t>2009 to 2019 Inflator</t>
  </si>
  <si>
    <t>GDP Implicit Price Deflator</t>
  </si>
  <si>
    <t>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</si>
</sst>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44" formatCode="_(&quot;$&quot;* #,##0.00_);_(&quot;$&quot;* \(#,##0.00\);_(&quot;$&quot;* &quot;-&quot;??_);_(@_)"/>
    <numFmt numFmtId="43" formatCode="_(* #,##0.00_);_(* \(#,##0.00\);_(* &quot;-&quot;??_);_(@_)"/>
    <numFmt numFmtId="164" formatCode="#,##0.0000_);\(#,##0.0000\);&quot;-  &quot;;&quot; &quot;@"/>
    <numFmt numFmtId="165" formatCode="#,##0.00_);\(#,##0.00\);&quot;-  &quot;;&quot; &quot;@"/>
    <numFmt numFmtId="166" formatCode="0_);\(0\)"/>
    <numFmt numFmtId="167" formatCode="0.000"/>
    <numFmt numFmtId="168" formatCode="0.0"/>
    <numFmt numFmtId="169" formatCode="_(* #,##0_);_(* \(#,##0\);_(* &quot;-&quot;??_);_(@_)"/>
    <numFmt numFmtId="170" formatCode="_(* #,##0.00000000_);_(* \(#,##0.00000000\);_(* &quot;-&quot;??_);_(@_)"/>
    <numFmt numFmtId="171" formatCode="0.0%"/>
    <numFmt numFmtId="172" formatCode="#,##0.0"/>
    <numFmt numFmtId="173" formatCode="&quot;$&quot;#,##0.0"/>
    <numFmt numFmtId="174" formatCode="&quot;$&quot;#,##0"/>
    <numFmt numFmtId="175" formatCode="&quot;$&quot;#,##0.00"/>
    <numFmt numFmtId="176" formatCode="#,##0.0000_);\(#,##0.0000\)"/>
    <numFmt numFmtId="177" formatCode="0.0000"/>
    <numFmt numFmtId="178" formatCode="#,##0.000_);\(#,##0.0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u/>
      <sz val="10"/>
      <color theme="1"/>
      <name val="Calibri"/>
      <family val="2"/>
      <scheme val="minor"/>
    </font>
    <font>
      <b/>
      <u/>
      <sz val="11"/>
      <color theme="1"/>
      <name val="Calibri"/>
      <family val="2"/>
      <scheme val="minor"/>
    </font>
    <font>
      <u/>
      <sz val="11"/>
      <color theme="10"/>
      <name val="Calibri"/>
      <family val="2"/>
      <scheme val="minor"/>
    </font>
    <font>
      <sz val="10"/>
      <name val="Arial"/>
      <family val="2"/>
    </font>
    <font>
      <u/>
      <sz val="11"/>
      <color theme="1"/>
      <name val="Calibri"/>
      <family val="2"/>
      <scheme val="minor"/>
    </font>
    <font>
      <vertAlign val="subscript"/>
      <sz val="11"/>
      <color theme="1"/>
      <name val="Calibri"/>
      <family val="2"/>
      <scheme val="minor"/>
    </font>
    <font>
      <u/>
      <sz val="10"/>
      <color theme="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sz val="9"/>
      <color theme="1"/>
      <name val="Calibri"/>
      <family val="2"/>
      <scheme val="minor"/>
    </font>
    <font>
      <i/>
      <sz val="11"/>
      <color theme="1"/>
      <name val="Calibri"/>
      <family val="2"/>
      <scheme val="minor"/>
    </font>
    <font>
      <i/>
      <sz val="10"/>
      <color theme="1"/>
      <name val="Calibri"/>
      <family val="2"/>
      <scheme val="minor"/>
    </font>
    <font>
      <b/>
      <sz val="9"/>
      <color theme="1"/>
      <name val="Calibri"/>
      <family val="2"/>
      <scheme val="minor"/>
    </font>
    <font>
      <b/>
      <sz val="11"/>
      <color rgb="FFFF0000"/>
      <name val="Calibri"/>
      <family val="2"/>
      <scheme val="minor"/>
    </font>
    <font>
      <vertAlign val="superscript"/>
      <sz val="11"/>
      <color theme="1"/>
      <name val="Calibri"/>
      <family val="2"/>
      <scheme val="minor"/>
    </font>
    <font>
      <b/>
      <sz val="11"/>
      <color rgb="FF000000"/>
      <name val="Calibri"/>
      <family val="2"/>
    </font>
    <font>
      <sz val="11"/>
      <color rgb="FF000000"/>
      <name val="Calibri"/>
      <family val="2"/>
    </font>
    <font>
      <i/>
      <sz val="11"/>
      <color rgb="FF212121"/>
      <name val="Calibri"/>
      <family val="2"/>
      <scheme val="minor"/>
    </font>
    <font>
      <vertAlign val="subscript"/>
      <sz val="11"/>
      <color rgb="FF000000"/>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6" fillId="0" borderId="0" applyNumberFormat="0" applyFill="0" applyBorder="0" applyAlignment="0" applyProtection="0"/>
    <xf numFmtId="164" fontId="7"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0">
    <xf numFmtId="0" fontId="0" fillId="0" borderId="0" xfId="0"/>
    <xf numFmtId="0" fontId="2" fillId="0" borderId="0" xfId="0" applyFont="1"/>
    <xf numFmtId="0" fontId="0" fillId="0" borderId="0" xfId="0" applyAlignment="1">
      <alignment horizontal="right"/>
    </xf>
    <xf numFmtId="0" fontId="3" fillId="0" borderId="0" xfId="0" applyFont="1" applyAlignment="1">
      <alignment horizontal="right"/>
    </xf>
    <xf numFmtId="2" fontId="0" fillId="0" borderId="0" xfId="0" applyNumberFormat="1"/>
    <xf numFmtId="0" fontId="6" fillId="0" borderId="0" xfId="2"/>
    <xf numFmtId="0" fontId="5" fillId="0" borderId="0" xfId="0" applyFont="1"/>
    <xf numFmtId="167" fontId="0" fillId="0" borderId="0" xfId="0" applyNumberFormat="1"/>
    <xf numFmtId="0" fontId="11" fillId="0" borderId="0" xfId="0" applyFont="1"/>
    <xf numFmtId="44" fontId="0" fillId="0" borderId="0" xfId="4" applyFont="1"/>
    <xf numFmtId="44" fontId="0" fillId="0" borderId="0" xfId="0" applyNumberFormat="1"/>
    <xf numFmtId="0" fontId="0" fillId="0" borderId="0" xfId="0" applyFill="1"/>
    <xf numFmtId="2" fontId="0" fillId="0" borderId="0" xfId="0" applyNumberFormat="1" applyFill="1"/>
    <xf numFmtId="2" fontId="3" fillId="0" borderId="0" xfId="0" applyNumberFormat="1" applyFont="1" applyFill="1" applyAlignment="1">
      <alignment horizontal="right"/>
    </xf>
    <xf numFmtId="0" fontId="3" fillId="0" borderId="0" xfId="0" applyFont="1" applyFill="1" applyAlignment="1">
      <alignment horizontal="right"/>
    </xf>
    <xf numFmtId="0" fontId="2" fillId="0" borderId="0" xfId="0" applyFont="1" applyAlignment="1">
      <alignment horizontal="left"/>
    </xf>
    <xf numFmtId="169" fontId="0" fillId="0" borderId="0" xfId="1" applyNumberFormat="1" applyFont="1"/>
    <xf numFmtId="0" fontId="2" fillId="0" borderId="0" xfId="0" applyFont="1" applyAlignment="1">
      <alignment horizontal="right"/>
    </xf>
    <xf numFmtId="169" fontId="2" fillId="0" borderId="0" xfId="0" applyNumberFormat="1" applyFont="1"/>
    <xf numFmtId="169" fontId="0" fillId="0" borderId="0" xfId="0" applyNumberFormat="1"/>
    <xf numFmtId="169" fontId="2" fillId="0" borderId="0" xfId="1" applyNumberFormat="1" applyFont="1"/>
    <xf numFmtId="0" fontId="2" fillId="0" borderId="0" xfId="0" applyFont="1" applyAlignment="1">
      <alignment wrapText="1"/>
    </xf>
    <xf numFmtId="170" fontId="0" fillId="0" borderId="0" xfId="0" applyNumberFormat="1"/>
    <xf numFmtId="0" fontId="13" fillId="0" borderId="2" xfId="0" applyFont="1" applyBorder="1" applyAlignment="1">
      <alignment horizontal="right" vertical="center"/>
    </xf>
    <xf numFmtId="0" fontId="13" fillId="0" borderId="0" xfId="0" applyFont="1" applyBorder="1" applyAlignment="1">
      <alignment horizontal="right" vertical="center"/>
    </xf>
    <xf numFmtId="43" fontId="13" fillId="0" borderId="0" xfId="0" applyNumberFormat="1" applyFont="1" applyFill="1" applyBorder="1" applyAlignment="1">
      <alignment vertical="center"/>
    </xf>
    <xf numFmtId="0" fontId="0" fillId="0" borderId="0" xfId="0" applyFill="1" applyBorder="1" applyAlignment="1">
      <alignment horizontal="right"/>
    </xf>
    <xf numFmtId="0" fontId="13" fillId="0" borderId="0" xfId="0" applyFont="1" applyFill="1" applyBorder="1" applyAlignment="1">
      <alignment horizontal="right" vertical="center"/>
    </xf>
    <xf numFmtId="0" fontId="4" fillId="0" borderId="0" xfId="0" applyFont="1" applyFill="1" applyAlignment="1">
      <alignment horizontal="right"/>
    </xf>
    <xf numFmtId="44" fontId="0" fillId="0" borderId="0" xfId="4" applyFont="1" applyFill="1"/>
    <xf numFmtId="44" fontId="0" fillId="0" borderId="0" xfId="0" applyNumberFormat="1" applyFill="1"/>
    <xf numFmtId="0" fontId="10"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167" fontId="0" fillId="0" borderId="0" xfId="0" applyNumberFormat="1" applyFill="1"/>
    <xf numFmtId="0" fontId="0" fillId="0" borderId="0" xfId="0" applyFont="1" applyFill="1" applyAlignment="1">
      <alignment horizontal="right"/>
    </xf>
    <xf numFmtId="0" fontId="5" fillId="0" borderId="0" xfId="0" applyFont="1" applyFill="1" applyAlignment="1">
      <alignment horizontal="right"/>
    </xf>
    <xf numFmtId="44" fontId="0" fillId="0" borderId="0" xfId="4" applyFont="1" applyFill="1" applyBorder="1"/>
    <xf numFmtId="0" fontId="12" fillId="0" borderId="0" xfId="0" applyFont="1" applyFill="1" applyBorder="1" applyAlignment="1">
      <alignment horizontal="right" vertical="center"/>
    </xf>
    <xf numFmtId="169" fontId="0" fillId="0" borderId="0" xfId="1" applyNumberFormat="1" applyFont="1" applyFill="1"/>
    <xf numFmtId="0" fontId="0" fillId="0" borderId="0" xfId="0" applyBorder="1"/>
    <xf numFmtId="0" fontId="0" fillId="0" borderId="0" xfId="0" applyBorder="1" applyAlignment="1">
      <alignment horizontal="right"/>
    </xf>
    <xf numFmtId="169" fontId="0" fillId="0" borderId="0" xfId="1" applyNumberFormat="1" applyFont="1" applyBorder="1"/>
    <xf numFmtId="0" fontId="16" fillId="0" borderId="0" xfId="0" applyFont="1" applyAlignment="1">
      <alignment horizontal="left" vertical="top"/>
    </xf>
    <xf numFmtId="0" fontId="3" fillId="0" borderId="0" xfId="0" applyFont="1" applyAlignment="1">
      <alignment horizontal="left" vertical="top"/>
    </xf>
    <xf numFmtId="0" fontId="5" fillId="0" borderId="0" xfId="0" applyFont="1" applyAlignment="1">
      <alignment horizontal="left" vertical="top"/>
    </xf>
    <xf numFmtId="0" fontId="17" fillId="0" borderId="0" xfId="0" applyFont="1" applyAlignment="1">
      <alignment horizontal="left" vertical="top"/>
    </xf>
    <xf numFmtId="168" fontId="3" fillId="0" borderId="0" xfId="0" applyNumberFormat="1" applyFont="1" applyAlignment="1">
      <alignment horizontal="right"/>
    </xf>
    <xf numFmtId="168" fontId="3" fillId="0" borderId="0" xfId="0" applyNumberFormat="1" applyFont="1" applyFill="1" applyAlignment="1">
      <alignment horizontal="right"/>
    </xf>
    <xf numFmtId="168" fontId="0" fillId="0" borderId="0" xfId="0" applyNumberFormat="1"/>
    <xf numFmtId="0" fontId="11" fillId="0" borderId="0" xfId="0" applyFont="1" applyBorder="1"/>
    <xf numFmtId="0" fontId="0" fillId="0" borderId="0" xfId="0" applyFont="1" applyBorder="1"/>
    <xf numFmtId="165" fontId="0" fillId="0" borderId="0" xfId="3" applyNumberFormat="1" applyFont="1" applyBorder="1"/>
    <xf numFmtId="44" fontId="0" fillId="0" borderId="0" xfId="0" applyNumberFormat="1" applyBorder="1"/>
    <xf numFmtId="0" fontId="2" fillId="0" borderId="0" xfId="0" applyFont="1" applyBorder="1"/>
    <xf numFmtId="0" fontId="0" fillId="0" borderId="0" xfId="0" quotePrefix="1" applyBorder="1"/>
    <xf numFmtId="0" fontId="0" fillId="0" borderId="0" xfId="0" applyFill="1" applyBorder="1"/>
    <xf numFmtId="0" fontId="0" fillId="0" borderId="0" xfId="0" applyBorder="1" applyAlignment="1">
      <alignment horizontal="left" vertical="top"/>
    </xf>
    <xf numFmtId="2" fontId="0" fillId="0" borderId="0" xfId="0" applyNumberFormat="1" applyFill="1" applyBorder="1"/>
    <xf numFmtId="43" fontId="0" fillId="0" borderId="0" xfId="0" applyNumberFormat="1" applyFill="1" applyBorder="1"/>
    <xf numFmtId="0" fontId="5" fillId="0" borderId="0" xfId="0" applyFont="1" applyFill="1" applyBorder="1"/>
    <xf numFmtId="0" fontId="11" fillId="0" borderId="0" xfId="0" applyFont="1" applyFill="1" applyBorder="1" applyAlignment="1">
      <alignment vertical="top"/>
    </xf>
    <xf numFmtId="0" fontId="0" fillId="0" borderId="0" xfId="0" applyFill="1" applyBorder="1" applyAlignment="1">
      <alignment vertical="top"/>
    </xf>
    <xf numFmtId="0" fontId="14" fillId="0" borderId="0" xfId="0" applyFont="1" applyFill="1" applyBorder="1" applyAlignment="1">
      <alignment vertical="top"/>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5" fillId="0" borderId="0" xfId="0" applyFont="1" applyFill="1" applyBorder="1" applyAlignment="1">
      <alignment vertical="top"/>
    </xf>
    <xf numFmtId="0" fontId="15" fillId="0" borderId="0" xfId="0" applyFont="1" applyFill="1" applyBorder="1" applyAlignment="1">
      <alignment vertical="top"/>
    </xf>
    <xf numFmtId="0" fontId="0" fillId="0" borderId="0" xfId="0" applyFill="1" applyBorder="1" applyAlignment="1">
      <alignment horizontal="left" vertical="top"/>
    </xf>
    <xf numFmtId="172" fontId="0" fillId="0" borderId="0" xfId="0" applyNumberFormat="1" applyFill="1" applyBorder="1" applyAlignment="1">
      <alignment horizontal="center" vertical="center"/>
    </xf>
    <xf numFmtId="3" fontId="0" fillId="0" borderId="0" xfId="0" applyNumberFormat="1" applyFill="1" applyBorder="1" applyAlignment="1">
      <alignment vertical="top"/>
    </xf>
    <xf numFmtId="0" fontId="18" fillId="0" borderId="0" xfId="0" applyFont="1" applyFill="1" applyBorder="1" applyAlignment="1">
      <alignment vertical="top"/>
    </xf>
    <xf numFmtId="0" fontId="2" fillId="0" borderId="0" xfId="0" applyFont="1" applyFill="1" applyBorder="1" applyAlignment="1">
      <alignment vertical="top"/>
    </xf>
    <xf numFmtId="3" fontId="2" fillId="0" borderId="0" xfId="1" applyNumberFormat="1" applyFont="1" applyFill="1" applyBorder="1" applyAlignment="1">
      <alignment vertical="top"/>
    </xf>
    <xf numFmtId="3" fontId="2" fillId="0" borderId="0" xfId="0" applyNumberFormat="1" applyFont="1" applyFill="1" applyBorder="1" applyAlignment="1">
      <alignment vertical="top"/>
    </xf>
    <xf numFmtId="1" fontId="0" fillId="0" borderId="0" xfId="0" applyNumberFormat="1" applyFill="1" applyBorder="1"/>
    <xf numFmtId="9" fontId="0" fillId="0" borderId="0" xfId="0" applyNumberFormat="1" applyFill="1" applyBorder="1"/>
    <xf numFmtId="1" fontId="0" fillId="0" borderId="0" xfId="0" applyNumberFormat="1"/>
    <xf numFmtId="39" fontId="0" fillId="0" borderId="0" xfId="0" applyNumberFormat="1"/>
    <xf numFmtId="0" fontId="13" fillId="0" borderId="0" xfId="0" applyFont="1" applyFill="1" applyBorder="1" applyAlignment="1">
      <alignment vertical="center"/>
    </xf>
    <xf numFmtId="9" fontId="13" fillId="0" borderId="0" xfId="5" applyFont="1" applyFill="1" applyBorder="1" applyAlignment="1">
      <alignment horizontal="right" vertical="center"/>
    </xf>
    <xf numFmtId="166" fontId="12" fillId="0" borderId="0" xfId="0" applyNumberFormat="1" applyFont="1" applyFill="1" applyBorder="1" applyAlignment="1">
      <alignment horizontal="right" vertical="center"/>
    </xf>
    <xf numFmtId="166" fontId="13" fillId="0" borderId="0" xfId="0" applyNumberFormat="1" applyFont="1" applyFill="1" applyBorder="1" applyAlignment="1">
      <alignment horizontal="right" vertical="center"/>
    </xf>
    <xf numFmtId="0" fontId="6" fillId="0" borderId="0" xfId="2" applyFill="1" applyBorder="1" applyAlignment="1">
      <alignment horizontal="left" vertical="top"/>
    </xf>
    <xf numFmtId="0" fontId="2" fillId="0" borderId="0" xfId="0" applyFont="1" applyFill="1" applyBorder="1" applyAlignment="1">
      <alignment horizontal="right"/>
    </xf>
    <xf numFmtId="0" fontId="2" fillId="0" borderId="0" xfId="0" applyFont="1" applyFill="1" applyBorder="1" applyAlignment="1">
      <alignment horizontal="left" vertical="top" wrapText="1"/>
    </xf>
    <xf numFmtId="166" fontId="0" fillId="0" borderId="0" xfId="1" applyNumberFormat="1" applyFont="1" applyFill="1" applyBorder="1"/>
    <xf numFmtId="166" fontId="0" fillId="0" borderId="0" xfId="3" applyNumberFormat="1" applyFont="1" applyFill="1" applyBorder="1"/>
    <xf numFmtId="165" fontId="0" fillId="0" borderId="0" xfId="3" applyNumberFormat="1" applyFont="1" applyFill="1" applyBorder="1"/>
    <xf numFmtId="168" fontId="0" fillId="0" borderId="0" xfId="0" applyNumberFormat="1" applyFill="1" applyBorder="1"/>
    <xf numFmtId="0" fontId="0" fillId="0" borderId="0" xfId="0" applyFill="1" applyBorder="1" applyAlignment="1">
      <alignment horizontal="left"/>
    </xf>
    <xf numFmtId="0" fontId="0" fillId="0" borderId="0" xfId="0" applyFont="1" applyFill="1" applyBorder="1"/>
    <xf numFmtId="2" fontId="0" fillId="0" borderId="0" xfId="0" applyNumberFormat="1" applyFont="1" applyFill="1" applyBorder="1" applyAlignment="1">
      <alignment horizontal="right"/>
    </xf>
    <xf numFmtId="44" fontId="1" fillId="0" borderId="0" xfId="4" applyNumberFormat="1" applyFont="1" applyFill="1" applyBorder="1" applyAlignment="1">
      <alignment horizontal="right"/>
    </xf>
    <xf numFmtId="173" fontId="0" fillId="0" borderId="0" xfId="4" applyNumberFormat="1" applyFont="1" applyFill="1" applyBorder="1" applyAlignment="1">
      <alignment horizontal="right"/>
    </xf>
    <xf numFmtId="173" fontId="1" fillId="0" borderId="0" xfId="4" applyNumberFormat="1" applyFont="1" applyFill="1" applyBorder="1" applyAlignment="1">
      <alignment horizontal="right"/>
    </xf>
    <xf numFmtId="173" fontId="2" fillId="0" borderId="0" xfId="4" applyNumberFormat="1" applyFont="1" applyFill="1" applyBorder="1" applyAlignment="1">
      <alignment horizontal="right"/>
    </xf>
    <xf numFmtId="173" fontId="0" fillId="0" borderId="0" xfId="0" applyNumberFormat="1" applyFill="1" applyBorder="1" applyAlignment="1">
      <alignment horizontal="right"/>
    </xf>
    <xf numFmtId="173" fontId="0" fillId="0" borderId="0" xfId="0" applyNumberFormat="1" applyFont="1" applyFill="1" applyBorder="1" applyAlignment="1">
      <alignment horizontal="right"/>
    </xf>
    <xf numFmtId="171" fontId="0" fillId="0" borderId="0" xfId="0" applyNumberFormat="1" applyFill="1" applyBorder="1"/>
    <xf numFmtId="173" fontId="0" fillId="0" borderId="0" xfId="4" applyNumberFormat="1" applyFont="1" applyFill="1" applyBorder="1"/>
    <xf numFmtId="173" fontId="0" fillId="0" borderId="0" xfId="0" applyNumberFormat="1" applyFill="1" applyBorder="1"/>
    <xf numFmtId="0" fontId="19" fillId="2" borderId="0" xfId="0" applyFont="1" applyFill="1"/>
    <xf numFmtId="0" fontId="0" fillId="2" borderId="0" xfId="0" applyFill="1"/>
    <xf numFmtId="0" fontId="0" fillId="2" borderId="0" xfId="0" applyFill="1" applyAlignment="1">
      <alignment horizontal="left"/>
    </xf>
    <xf numFmtId="174" fontId="0" fillId="2" borderId="0" xfId="0" applyNumberFormat="1" applyFill="1"/>
    <xf numFmtId="0" fontId="0" fillId="2" borderId="1" xfId="0" applyFill="1" applyBorder="1"/>
    <xf numFmtId="0" fontId="0" fillId="2" borderId="1" xfId="0" applyFill="1" applyBorder="1" applyAlignment="1">
      <alignment wrapText="1"/>
    </xf>
    <xf numFmtId="0" fontId="2" fillId="2" borderId="1" xfId="0" applyFont="1" applyFill="1" applyBorder="1"/>
    <xf numFmtId="174" fontId="0" fillId="2" borderId="1" xfId="0" applyNumberFormat="1" applyFill="1" applyBorder="1"/>
    <xf numFmtId="174" fontId="0" fillId="2" borderId="0" xfId="1" applyNumberFormat="1" applyFont="1" applyFill="1"/>
    <xf numFmtId="175" fontId="0" fillId="2" borderId="1" xfId="0" applyNumberFormat="1" applyFill="1" applyBorder="1"/>
    <xf numFmtId="2" fontId="0" fillId="2" borderId="0" xfId="0" applyNumberFormat="1" applyFill="1"/>
    <xf numFmtId="2" fontId="0" fillId="0" borderId="1" xfId="5" applyNumberFormat="1" applyFont="1" applyFill="1" applyBorder="1"/>
    <xf numFmtId="0" fontId="0" fillId="2" borderId="1" xfId="0" applyFill="1" applyBorder="1" applyAlignment="1">
      <alignment vertical="center" wrapText="1"/>
    </xf>
    <xf numFmtId="0" fontId="13" fillId="0" borderId="2" xfId="0" applyFont="1" applyBorder="1" applyAlignment="1">
      <alignment horizontal="left" vertical="top"/>
    </xf>
    <xf numFmtId="0" fontId="12" fillId="0" borderId="0" xfId="0" applyFont="1" applyFill="1" applyBorder="1" applyAlignment="1">
      <alignment horizontal="left" vertical="top"/>
    </xf>
    <xf numFmtId="1" fontId="2" fillId="2" borderId="1" xfId="0" applyNumberFormat="1" applyFont="1" applyFill="1" applyBorder="1"/>
    <xf numFmtId="0" fontId="13" fillId="0" borderId="0" xfId="0" applyFont="1" applyBorder="1" applyAlignment="1">
      <alignment horizontal="left" vertical="top"/>
    </xf>
    <xf numFmtId="2" fontId="0" fillId="0" borderId="0" xfId="4" applyNumberFormat="1" applyFont="1" applyFill="1" applyBorder="1"/>
    <xf numFmtId="5" fontId="0" fillId="0" borderId="0" xfId="0" applyNumberFormat="1" applyBorder="1"/>
    <xf numFmtId="0" fontId="0" fillId="0" borderId="0" xfId="0" applyFont="1"/>
    <xf numFmtId="0" fontId="21" fillId="0" borderId="0"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center" vertical="center" wrapText="1"/>
    </xf>
    <xf numFmtId="0" fontId="6" fillId="0" borderId="0" xfId="2" applyFont="1" applyAlignment="1">
      <alignment vertical="center"/>
    </xf>
    <xf numFmtId="0" fontId="6" fillId="0" borderId="0" xfId="2" applyFont="1"/>
    <xf numFmtId="0" fontId="23" fillId="0" borderId="0" xfId="0" applyFont="1" applyAlignment="1">
      <alignment vertical="center"/>
    </xf>
    <xf numFmtId="0" fontId="0" fillId="0" borderId="0" xfId="0" applyFont="1" applyAlignment="1">
      <alignment horizontal="right" vertical="top"/>
    </xf>
    <xf numFmtId="0" fontId="2" fillId="0" borderId="0" xfId="0" applyFont="1" applyAlignment="1">
      <alignment horizontal="right" vertical="top"/>
    </xf>
    <xf numFmtId="0" fontId="13" fillId="0" borderId="0" xfId="0" applyFont="1" applyBorder="1" applyAlignment="1">
      <alignment vertical="center"/>
    </xf>
    <xf numFmtId="167" fontId="22" fillId="0" borderId="0" xfId="0" applyNumberFormat="1" applyFont="1" applyBorder="1" applyAlignment="1">
      <alignment wrapText="1"/>
    </xf>
    <xf numFmtId="177" fontId="2" fillId="0" borderId="0" xfId="1" applyNumberFormat="1" applyFont="1" applyFill="1"/>
    <xf numFmtId="177" fontId="0" fillId="0" borderId="0" xfId="1" applyNumberFormat="1" applyFont="1" applyFill="1"/>
    <xf numFmtId="176" fontId="1" fillId="0" borderId="0" xfId="1" applyNumberFormat="1" applyFont="1" applyFill="1"/>
    <xf numFmtId="5" fontId="1" fillId="0" borderId="0" xfId="1" applyNumberFormat="1" applyFont="1" applyFill="1"/>
    <xf numFmtId="5" fontId="2" fillId="0" borderId="0" xfId="1" applyNumberFormat="1" applyFont="1" applyFill="1"/>
    <xf numFmtId="0" fontId="0" fillId="0" borderId="0" xfId="0"/>
    <xf numFmtId="0" fontId="0" fillId="0" borderId="0" xfId="0"/>
    <xf numFmtId="0" fontId="0" fillId="0" borderId="0" xfId="0"/>
    <xf numFmtId="2" fontId="0" fillId="0" borderId="0" xfId="0" applyNumberFormat="1"/>
    <xf numFmtId="0" fontId="2" fillId="0" borderId="0" xfId="0" applyFont="1"/>
    <xf numFmtId="0" fontId="0" fillId="0" borderId="0" xfId="0" applyFill="1" applyBorder="1"/>
    <xf numFmtId="44" fontId="0" fillId="0" borderId="0" xfId="4" applyFont="1"/>
    <xf numFmtId="0" fontId="0" fillId="2" borderId="0" xfId="0" applyFill="1" applyAlignment="1"/>
    <xf numFmtId="0" fontId="0" fillId="0" borderId="0" xfId="0" applyAlignment="1">
      <alignment vertical="top"/>
    </xf>
    <xf numFmtId="0" fontId="5" fillId="0" borderId="0" xfId="0" applyFont="1" applyAlignment="1"/>
    <xf numFmtId="0" fontId="11" fillId="0" borderId="0" xfId="0" applyFont="1" applyAlignment="1">
      <alignment vertical="top"/>
    </xf>
    <xf numFmtId="0" fontId="12" fillId="0" borderId="0" xfId="0" applyFont="1" applyBorder="1" applyAlignment="1">
      <alignment horizontal="left" vertical="top"/>
    </xf>
    <xf numFmtId="169" fontId="2" fillId="0" borderId="0" xfId="1" applyNumberFormat="1" applyFont="1" applyFill="1"/>
    <xf numFmtId="178" fontId="2" fillId="0" borderId="0" xfId="0" applyNumberFormat="1" applyFont="1"/>
    <xf numFmtId="0" fontId="2" fillId="2" borderId="1" xfId="0" applyFont="1" applyFill="1" applyBorder="1" applyAlignment="1">
      <alignment vertical="center" wrapText="1"/>
    </xf>
    <xf numFmtId="2" fontId="0" fillId="0" borderId="0" xfId="0" applyNumberFormat="1" applyBorder="1"/>
    <xf numFmtId="0" fontId="0" fillId="2" borderId="3" xfId="0" applyFill="1" applyBorder="1" applyAlignment="1">
      <alignment horizontal="center"/>
    </xf>
    <xf numFmtId="0" fontId="0" fillId="2" borderId="4" xfId="0" applyFill="1" applyBorder="1" applyAlignment="1">
      <alignment horizontal="center"/>
    </xf>
    <xf numFmtId="0" fontId="0" fillId="2" borderId="0" xfId="0" applyFill="1" applyAlignment="1">
      <alignment horizontal="left" vertical="top" wrapText="1"/>
    </xf>
    <xf numFmtId="0" fontId="19" fillId="2" borderId="0" xfId="0" applyFont="1" applyFill="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wrapText="1"/>
    </xf>
    <xf numFmtId="0" fontId="0" fillId="0" borderId="0" xfId="0" applyFill="1" applyBorder="1" applyAlignment="1">
      <alignment horizontal="center" vertical="top"/>
    </xf>
  </cellXfs>
  <cellStyles count="6">
    <cellStyle name="Comma" xfId="1" builtinId="3"/>
    <cellStyle name="Currency" xfId="4" builtinId="4"/>
    <cellStyle name="Factor" xfId="3" xr:uid="{70969E6C-ACDC-4A9A-A5DD-C81E6403A5F5}"/>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1330938</xdr:colOff>
      <xdr:row>0</xdr:row>
      <xdr:rowOff>173691</xdr:rowOff>
    </xdr:from>
    <xdr:to>
      <xdr:col>6</xdr:col>
      <xdr:colOff>554490</xdr:colOff>
      <xdr:row>0</xdr:row>
      <xdr:rowOff>173691</xdr:rowOff>
    </xdr:to>
    <xdr:cxnSp macro="">
      <xdr:nvCxnSpPr>
        <xdr:cNvPr id="2" name="Straight Arrow Connector 1">
          <a:extLst>
            <a:ext uri="{FF2B5EF4-FFF2-40B4-BE49-F238E27FC236}">
              <a16:creationId xmlns:a16="http://schemas.microsoft.com/office/drawing/2014/main" id="{EF906081-B425-4C77-8D1A-AFF26109A53B}"/>
            </a:ext>
          </a:extLst>
        </xdr:cNvPr>
        <xdr:cNvCxnSpPr/>
      </xdr:nvCxnSpPr>
      <xdr:spPr>
        <a:xfrm>
          <a:off x="5782288" y="173691"/>
          <a:ext cx="557052" cy="0"/>
        </a:xfrm>
        <a:prstGeom prst="straightConnector1">
          <a:avLst/>
        </a:prstGeom>
        <a:ln w="762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67235</xdr:colOff>
      <xdr:row>50</xdr:row>
      <xdr:rowOff>59764</xdr:rowOff>
    </xdr:from>
    <xdr:to>
      <xdr:col>6</xdr:col>
      <xdr:colOff>351047</xdr:colOff>
      <xdr:row>72</xdr:row>
      <xdr:rowOff>74749</xdr:rowOff>
    </xdr:to>
    <xdr:pic>
      <xdr:nvPicPr>
        <xdr:cNvPr id="3" name="Picture 2">
          <a:extLst>
            <a:ext uri="{FF2B5EF4-FFF2-40B4-BE49-F238E27FC236}">
              <a16:creationId xmlns:a16="http://schemas.microsoft.com/office/drawing/2014/main" id="{AFC8FE10-6D00-4B20-91A7-80C2E1CF9EE2}"/>
            </a:ext>
          </a:extLst>
        </xdr:cNvPr>
        <xdr:cNvPicPr>
          <a:picLocks noChangeAspect="1"/>
        </xdr:cNvPicPr>
      </xdr:nvPicPr>
      <xdr:blipFill>
        <a:blip xmlns:r="http://schemas.openxmlformats.org/officeDocument/2006/relationships" r:embed="rId1"/>
        <a:stretch>
          <a:fillRect/>
        </a:stretch>
      </xdr:blipFill>
      <xdr:spPr>
        <a:xfrm>
          <a:off x="67235" y="5916705"/>
          <a:ext cx="11019047" cy="41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moves/latest-version-motor-vehicle-emission-simulator-moves" TargetMode="External"/><Relationship Id="rId1" Type="http://schemas.openxmlformats.org/officeDocument/2006/relationships/hyperlink" Target="https://www.epa.gov/energy/greenhouse-gases-equivalencies-calculator-calculations-and-reference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cmfclearinghouse.org/results.cf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BE7A9-E505-4EE1-AADD-4B68BF081C89}">
  <sheetPr>
    <tabColor rgb="FF0070C0"/>
  </sheetPr>
  <dimension ref="A1:AM33"/>
  <sheetViews>
    <sheetView tabSelected="1" zoomScale="85" zoomScaleNormal="85" workbookViewId="0">
      <selection activeCell="B24" sqref="B24"/>
    </sheetView>
  </sheetViews>
  <sheetFormatPr defaultRowHeight="15" x14ac:dyDescent="0.25"/>
  <cols>
    <col min="1" max="1" width="45.28515625" bestFit="1" customWidth="1"/>
    <col min="2" max="2" width="7.85546875" bestFit="1" customWidth="1"/>
    <col min="3" max="4" width="9.5703125" bestFit="1" customWidth="1"/>
    <col min="5" max="6" width="10.5703125" bestFit="1" customWidth="1"/>
    <col min="7" max="7" width="9.5703125" bestFit="1" customWidth="1"/>
    <col min="8" max="8" width="9.85546875" bestFit="1" customWidth="1"/>
    <col min="9" max="33" width="11.5703125" customWidth="1"/>
    <col min="34" max="34" width="9.5703125" bestFit="1" customWidth="1"/>
  </cols>
  <sheetData>
    <row r="1" spans="1:39" ht="18.75" x14ac:dyDescent="0.25">
      <c r="A1" s="147" t="s">
        <v>225</v>
      </c>
      <c r="B1" s="147"/>
    </row>
    <row r="2" spans="1:39" x14ac:dyDescent="0.25">
      <c r="A2" s="146" t="s">
        <v>2</v>
      </c>
      <c r="B2" s="146"/>
      <c r="C2">
        <v>2019</v>
      </c>
      <c r="D2">
        <v>2020</v>
      </c>
      <c r="E2">
        <f>D2+1</f>
        <v>2021</v>
      </c>
      <c r="F2">
        <f>E2+1</f>
        <v>2022</v>
      </c>
      <c r="G2">
        <f t="shared" ref="G2:AH2" si="0">F2+1</f>
        <v>2023</v>
      </c>
      <c r="H2">
        <f t="shared" si="0"/>
        <v>2024</v>
      </c>
      <c r="I2">
        <f t="shared" si="0"/>
        <v>2025</v>
      </c>
      <c r="J2">
        <f t="shared" si="0"/>
        <v>2026</v>
      </c>
      <c r="K2">
        <f t="shared" si="0"/>
        <v>2027</v>
      </c>
      <c r="L2">
        <f t="shared" si="0"/>
        <v>2028</v>
      </c>
      <c r="M2">
        <f t="shared" si="0"/>
        <v>2029</v>
      </c>
      <c r="N2">
        <f t="shared" si="0"/>
        <v>2030</v>
      </c>
      <c r="O2">
        <f t="shared" si="0"/>
        <v>2031</v>
      </c>
      <c r="P2">
        <f t="shared" si="0"/>
        <v>2032</v>
      </c>
      <c r="Q2">
        <f t="shared" si="0"/>
        <v>2033</v>
      </c>
      <c r="R2">
        <f t="shared" si="0"/>
        <v>2034</v>
      </c>
      <c r="S2">
        <f t="shared" si="0"/>
        <v>2035</v>
      </c>
      <c r="T2">
        <f t="shared" si="0"/>
        <v>2036</v>
      </c>
      <c r="U2">
        <f t="shared" si="0"/>
        <v>2037</v>
      </c>
      <c r="V2">
        <f t="shared" si="0"/>
        <v>2038</v>
      </c>
      <c r="W2">
        <f t="shared" si="0"/>
        <v>2039</v>
      </c>
      <c r="X2">
        <f t="shared" si="0"/>
        <v>2040</v>
      </c>
      <c r="Y2">
        <f t="shared" si="0"/>
        <v>2041</v>
      </c>
      <c r="Z2">
        <f t="shared" si="0"/>
        <v>2042</v>
      </c>
      <c r="AA2">
        <f t="shared" si="0"/>
        <v>2043</v>
      </c>
      <c r="AB2">
        <f t="shared" si="0"/>
        <v>2044</v>
      </c>
      <c r="AC2">
        <f t="shared" si="0"/>
        <v>2045</v>
      </c>
      <c r="AD2">
        <f t="shared" si="0"/>
        <v>2046</v>
      </c>
      <c r="AE2">
        <f t="shared" si="0"/>
        <v>2047</v>
      </c>
      <c r="AF2">
        <f t="shared" si="0"/>
        <v>2048</v>
      </c>
      <c r="AG2">
        <f t="shared" si="0"/>
        <v>2049</v>
      </c>
      <c r="AH2">
        <f t="shared" si="0"/>
        <v>2050</v>
      </c>
    </row>
    <row r="3" spans="1:39" x14ac:dyDescent="0.25">
      <c r="A3" s="145" t="s">
        <v>0</v>
      </c>
      <c r="B3" s="145"/>
      <c r="C3" s="139" t="s">
        <v>62</v>
      </c>
      <c r="D3" t="s">
        <v>62</v>
      </c>
      <c r="E3" t="s">
        <v>62</v>
      </c>
      <c r="F3" t="s">
        <v>62</v>
      </c>
      <c r="G3" t="s">
        <v>62</v>
      </c>
      <c r="H3">
        <v>1</v>
      </c>
      <c r="I3">
        <v>2</v>
      </c>
      <c r="J3">
        <v>3</v>
      </c>
      <c r="K3" t="s">
        <v>62</v>
      </c>
      <c r="L3" t="s">
        <v>62</v>
      </c>
      <c r="M3" t="s">
        <v>62</v>
      </c>
      <c r="N3" t="s">
        <v>62</v>
      </c>
      <c r="O3" t="s">
        <v>62</v>
      </c>
      <c r="P3" t="s">
        <v>62</v>
      </c>
      <c r="Q3" t="s">
        <v>62</v>
      </c>
      <c r="R3" t="s">
        <v>62</v>
      </c>
      <c r="S3" t="s">
        <v>62</v>
      </c>
      <c r="T3" t="s">
        <v>62</v>
      </c>
      <c r="U3" t="s">
        <v>62</v>
      </c>
      <c r="V3" t="s">
        <v>62</v>
      </c>
      <c r="W3" t="s">
        <v>62</v>
      </c>
      <c r="X3" t="s">
        <v>62</v>
      </c>
      <c r="Y3" t="s">
        <v>62</v>
      </c>
      <c r="Z3" t="s">
        <v>62</v>
      </c>
      <c r="AA3" t="s">
        <v>62</v>
      </c>
      <c r="AB3" t="s">
        <v>62</v>
      </c>
      <c r="AC3" t="s">
        <v>62</v>
      </c>
      <c r="AD3" t="s">
        <v>62</v>
      </c>
      <c r="AE3" t="s">
        <v>62</v>
      </c>
      <c r="AF3" t="s">
        <v>62</v>
      </c>
      <c r="AG3" t="s">
        <v>62</v>
      </c>
      <c r="AH3" t="s">
        <v>62</v>
      </c>
    </row>
    <row r="4" spans="1:39" x14ac:dyDescent="0.25">
      <c r="A4" s="145" t="s">
        <v>1</v>
      </c>
      <c r="B4" s="145"/>
      <c r="C4" s="139" t="s">
        <v>62</v>
      </c>
      <c r="D4" t="s">
        <v>62</v>
      </c>
      <c r="E4" t="s">
        <v>62</v>
      </c>
      <c r="F4" t="s">
        <v>62</v>
      </c>
      <c r="G4" t="s">
        <v>62</v>
      </c>
      <c r="H4" t="s">
        <v>62</v>
      </c>
      <c r="I4" t="s">
        <v>62</v>
      </c>
      <c r="J4" t="s">
        <v>62</v>
      </c>
      <c r="K4">
        <v>1</v>
      </c>
      <c r="L4">
        <f t="shared" ref="L4:AH4" si="1">K4+1</f>
        <v>2</v>
      </c>
      <c r="M4">
        <f t="shared" si="1"/>
        <v>3</v>
      </c>
      <c r="N4">
        <f t="shared" si="1"/>
        <v>4</v>
      </c>
      <c r="O4">
        <f t="shared" si="1"/>
        <v>5</v>
      </c>
      <c r="P4">
        <f t="shared" si="1"/>
        <v>6</v>
      </c>
      <c r="Q4">
        <f t="shared" si="1"/>
        <v>7</v>
      </c>
      <c r="R4">
        <f t="shared" si="1"/>
        <v>8</v>
      </c>
      <c r="S4">
        <f t="shared" si="1"/>
        <v>9</v>
      </c>
      <c r="T4">
        <f t="shared" si="1"/>
        <v>10</v>
      </c>
      <c r="U4">
        <f t="shared" si="1"/>
        <v>11</v>
      </c>
      <c r="V4">
        <f t="shared" si="1"/>
        <v>12</v>
      </c>
      <c r="W4">
        <f t="shared" si="1"/>
        <v>13</v>
      </c>
      <c r="X4">
        <f t="shared" si="1"/>
        <v>14</v>
      </c>
      <c r="Y4">
        <f t="shared" si="1"/>
        <v>15</v>
      </c>
      <c r="Z4">
        <f t="shared" si="1"/>
        <v>16</v>
      </c>
      <c r="AA4">
        <f t="shared" si="1"/>
        <v>17</v>
      </c>
      <c r="AB4">
        <f t="shared" si="1"/>
        <v>18</v>
      </c>
      <c r="AC4">
        <f t="shared" si="1"/>
        <v>19</v>
      </c>
      <c r="AD4">
        <f t="shared" si="1"/>
        <v>20</v>
      </c>
      <c r="AE4">
        <f t="shared" si="1"/>
        <v>21</v>
      </c>
      <c r="AF4">
        <f t="shared" si="1"/>
        <v>22</v>
      </c>
      <c r="AG4">
        <f t="shared" si="1"/>
        <v>23</v>
      </c>
      <c r="AH4">
        <f t="shared" si="1"/>
        <v>24</v>
      </c>
    </row>
    <row r="5" spans="1:39" x14ac:dyDescent="0.25">
      <c r="A5" s="145" t="s">
        <v>90</v>
      </c>
      <c r="B5" s="145"/>
      <c r="C5">
        <v>0</v>
      </c>
      <c r="D5">
        <v>1</v>
      </c>
      <c r="E5">
        <f t="shared" ref="E5:AH5" si="2">D5+1</f>
        <v>2</v>
      </c>
      <c r="F5">
        <f t="shared" si="2"/>
        <v>3</v>
      </c>
      <c r="G5">
        <f t="shared" si="2"/>
        <v>4</v>
      </c>
      <c r="H5">
        <f t="shared" si="2"/>
        <v>5</v>
      </c>
      <c r="I5">
        <f t="shared" si="2"/>
        <v>6</v>
      </c>
      <c r="J5">
        <f t="shared" si="2"/>
        <v>7</v>
      </c>
      <c r="K5">
        <f t="shared" si="2"/>
        <v>8</v>
      </c>
      <c r="L5">
        <f t="shared" si="2"/>
        <v>9</v>
      </c>
      <c r="M5">
        <f t="shared" si="2"/>
        <v>10</v>
      </c>
      <c r="N5">
        <f t="shared" si="2"/>
        <v>11</v>
      </c>
      <c r="O5">
        <f t="shared" si="2"/>
        <v>12</v>
      </c>
      <c r="P5">
        <f t="shared" si="2"/>
        <v>13</v>
      </c>
      <c r="Q5">
        <f t="shared" si="2"/>
        <v>14</v>
      </c>
      <c r="R5">
        <f t="shared" si="2"/>
        <v>15</v>
      </c>
      <c r="S5">
        <f t="shared" si="2"/>
        <v>16</v>
      </c>
      <c r="T5">
        <f t="shared" si="2"/>
        <v>17</v>
      </c>
      <c r="U5">
        <f t="shared" si="2"/>
        <v>18</v>
      </c>
      <c r="V5">
        <f t="shared" si="2"/>
        <v>19</v>
      </c>
      <c r="W5">
        <f t="shared" si="2"/>
        <v>20</v>
      </c>
      <c r="X5">
        <f t="shared" si="2"/>
        <v>21</v>
      </c>
      <c r="Y5">
        <f t="shared" si="2"/>
        <v>22</v>
      </c>
      <c r="Z5">
        <f t="shared" si="2"/>
        <v>23</v>
      </c>
      <c r="AA5">
        <f t="shared" si="2"/>
        <v>24</v>
      </c>
      <c r="AB5">
        <f t="shared" si="2"/>
        <v>25</v>
      </c>
      <c r="AC5">
        <f t="shared" si="2"/>
        <v>26</v>
      </c>
      <c r="AD5">
        <f t="shared" si="2"/>
        <v>27</v>
      </c>
      <c r="AE5">
        <f t="shared" si="2"/>
        <v>28</v>
      </c>
      <c r="AF5">
        <f t="shared" si="2"/>
        <v>29</v>
      </c>
      <c r="AG5">
        <f t="shared" si="2"/>
        <v>30</v>
      </c>
      <c r="AH5">
        <f t="shared" si="2"/>
        <v>31</v>
      </c>
    </row>
    <row r="6" spans="1:39" x14ac:dyDescent="0.25">
      <c r="A6" s="145" t="s">
        <v>226</v>
      </c>
      <c r="B6" s="145"/>
      <c r="C6" s="7">
        <f>(1+'Look Up'!$B$2)^C5</f>
        <v>1</v>
      </c>
      <c r="D6" s="7">
        <f>(1+'Look Up'!$B$2)^D5</f>
        <v>1.07</v>
      </c>
      <c r="E6" s="7">
        <f>(1+'Look Up'!$B$2)^E5</f>
        <v>1.1449</v>
      </c>
      <c r="F6" s="7">
        <f>(1+'Look Up'!$B$2)^F5</f>
        <v>1.2250430000000001</v>
      </c>
      <c r="G6" s="7">
        <f>(1+'Look Up'!$B$2)^G5</f>
        <v>1.31079601</v>
      </c>
      <c r="H6" s="7">
        <f>(1+'Look Up'!$B$2)^H5</f>
        <v>1.4025517307000002</v>
      </c>
      <c r="I6" s="7">
        <f>(1+'Look Up'!$B$2)^I5</f>
        <v>1.5007303518490001</v>
      </c>
      <c r="J6" s="7">
        <f>(1+'Look Up'!$B$2)^J5</f>
        <v>1.6057814764784302</v>
      </c>
      <c r="K6" s="7">
        <f>(1+'Look Up'!$B$2)^K5</f>
        <v>1.7181861798319202</v>
      </c>
      <c r="L6" s="7">
        <f>(1+'Look Up'!$B$2)^L5</f>
        <v>1.8384592124201549</v>
      </c>
      <c r="M6" s="7">
        <f>(1+'Look Up'!$B$2)^M5</f>
        <v>1.9671513572895656</v>
      </c>
      <c r="N6" s="7">
        <f>(1+'Look Up'!$B$2)^N5</f>
        <v>2.1048519522998355</v>
      </c>
      <c r="O6" s="7">
        <f>(1+'Look Up'!$B$2)^O5</f>
        <v>2.2521915889608235</v>
      </c>
      <c r="P6" s="7">
        <f>(1+'Look Up'!$B$2)^P5</f>
        <v>2.4098450001880813</v>
      </c>
      <c r="Q6" s="7">
        <f>(1+'Look Up'!$B$2)^Q5</f>
        <v>2.5785341502012469</v>
      </c>
      <c r="R6" s="7">
        <f>(1+'Look Up'!$B$2)^R5</f>
        <v>2.7590315407153345</v>
      </c>
      <c r="S6" s="7">
        <f>(1+'Look Up'!$B$2)^S5</f>
        <v>2.9521637485654075</v>
      </c>
      <c r="T6" s="7">
        <f>(1+'Look Up'!$B$2)^T5</f>
        <v>3.1588152109649861</v>
      </c>
      <c r="U6" s="7">
        <f>(1+'Look Up'!$B$2)^U5</f>
        <v>3.3799322757325352</v>
      </c>
      <c r="V6" s="7">
        <f>(1+'Look Up'!$B$2)^V5</f>
        <v>3.6165275350338129</v>
      </c>
      <c r="W6" s="7">
        <f>(1+'Look Up'!$B$2)^W5</f>
        <v>3.8696844624861795</v>
      </c>
      <c r="X6" s="7">
        <f>(1+'Look Up'!$B$2)^X5</f>
        <v>4.1405623748602123</v>
      </c>
      <c r="Y6" s="7">
        <f>(1+'Look Up'!$B$2)^Y5</f>
        <v>4.4304017411004271</v>
      </c>
      <c r="Z6" s="7">
        <f>(1+'Look Up'!$B$2)^Z5</f>
        <v>4.740529862977457</v>
      </c>
      <c r="AA6" s="7">
        <f>(1+'Look Up'!$B$2)^AA5</f>
        <v>5.0723669533858793</v>
      </c>
      <c r="AB6" s="7">
        <f>(1+'Look Up'!$B$2)^AB5</f>
        <v>5.4274326401228912</v>
      </c>
      <c r="AC6" s="7">
        <f>(1+'Look Up'!$B$2)^AC5</f>
        <v>5.807352924931493</v>
      </c>
      <c r="AD6" s="7">
        <f>(1+'Look Up'!$B$2)^AD5</f>
        <v>6.2138676296766988</v>
      </c>
      <c r="AE6" s="7">
        <f>(1+'Look Up'!$B$2)^AE5</f>
        <v>6.6488383637540664</v>
      </c>
      <c r="AF6" s="7">
        <f>(1+'Look Up'!$B$2)^AF5</f>
        <v>7.1142570492168513</v>
      </c>
      <c r="AG6" s="7">
        <f>(1+'Look Up'!$B$2)^AG5</f>
        <v>7.6122550426620306</v>
      </c>
      <c r="AH6" s="7">
        <f>(1+'Look Up'!$B$2)^AH5</f>
        <v>8.1451128956483743</v>
      </c>
    </row>
    <row r="7" spans="1:39" s="139" customFormat="1" x14ac:dyDescent="0.25">
      <c r="A7" s="145" t="s">
        <v>227</v>
      </c>
      <c r="B7" s="145"/>
      <c r="C7" s="7">
        <f>(1+'Look Up'!$B$3)^C5</f>
        <v>1</v>
      </c>
      <c r="D7" s="7">
        <f>(1+'Look Up'!$B$3)^D5</f>
        <v>1.03</v>
      </c>
      <c r="E7" s="7">
        <f>(1+'Look Up'!$B$3)^E5</f>
        <v>1.0609</v>
      </c>
      <c r="F7" s="7">
        <f>(1+'Look Up'!$B$3)^F5</f>
        <v>1.092727</v>
      </c>
      <c r="G7" s="7">
        <f>(1+'Look Up'!$B$3)^G5</f>
        <v>1.1255088099999999</v>
      </c>
      <c r="H7" s="7">
        <f>(1+'Look Up'!$B$3)^H5</f>
        <v>1.1592740742999998</v>
      </c>
      <c r="I7" s="7">
        <f>(1+'Look Up'!$B$3)^I5</f>
        <v>1.1940522965289999</v>
      </c>
      <c r="J7" s="7">
        <f>(1+'Look Up'!$B$3)^J5</f>
        <v>1.22987386542487</v>
      </c>
      <c r="K7" s="7">
        <f>(1+'Look Up'!$B$3)^K5</f>
        <v>1.2667700813876159</v>
      </c>
      <c r="L7" s="7">
        <f>(1+'Look Up'!$B$3)^L5</f>
        <v>1.3047731838292445</v>
      </c>
      <c r="M7" s="7">
        <f>(1+'Look Up'!$B$3)^M5</f>
        <v>1.3439163793441218</v>
      </c>
      <c r="N7" s="7">
        <f>(1+'Look Up'!$B$3)^N5</f>
        <v>1.3842338707244455</v>
      </c>
      <c r="O7" s="7">
        <f>(1+'Look Up'!$B$3)^O5</f>
        <v>1.4257608868461786</v>
      </c>
      <c r="P7" s="7">
        <f>(1+'Look Up'!$B$3)^P5</f>
        <v>1.4685337134515639</v>
      </c>
      <c r="Q7" s="7">
        <f>(1+'Look Up'!$B$3)^Q5</f>
        <v>1.512589724855111</v>
      </c>
      <c r="R7" s="7">
        <f>(1+'Look Up'!$B$3)^R5</f>
        <v>1.5579674166007644</v>
      </c>
      <c r="S7" s="7">
        <f>(1+'Look Up'!$B$3)^S5</f>
        <v>1.6047064390987871</v>
      </c>
      <c r="T7" s="7">
        <f>(1+'Look Up'!$B$3)^T5</f>
        <v>1.6528476322717507</v>
      </c>
      <c r="U7" s="7">
        <f>(1+'Look Up'!$B$3)^U5</f>
        <v>1.7024330612399032</v>
      </c>
      <c r="V7" s="7">
        <f>(1+'Look Up'!$B$3)^V5</f>
        <v>1.7535060530771003</v>
      </c>
      <c r="W7" s="7">
        <f>(1+'Look Up'!$B$3)^W5</f>
        <v>1.8061112346694133</v>
      </c>
      <c r="X7" s="7">
        <f>(1+'Look Up'!$B$3)^X5</f>
        <v>1.8602945717094954</v>
      </c>
      <c r="Y7" s="7">
        <f>(1+'Look Up'!$B$3)^Y5</f>
        <v>1.9161034088607805</v>
      </c>
      <c r="Z7" s="7">
        <f>(1+'Look Up'!$B$3)^Z5</f>
        <v>1.973586511126604</v>
      </c>
      <c r="AA7" s="7">
        <f>(1+'Look Up'!$B$3)^AA5</f>
        <v>2.0327941064604018</v>
      </c>
      <c r="AB7" s="7">
        <f>(1+'Look Up'!$B$3)^AB5</f>
        <v>2.0937779296542138</v>
      </c>
      <c r="AC7" s="7">
        <f>(1+'Look Up'!$B$3)^AC5</f>
        <v>2.1565912675438406</v>
      </c>
      <c r="AD7" s="7">
        <f>(1+'Look Up'!$B$3)^AD5</f>
        <v>2.2212890055701555</v>
      </c>
      <c r="AE7" s="7">
        <f>(1+'Look Up'!$B$3)^AE5</f>
        <v>2.2879276757372602</v>
      </c>
      <c r="AF7" s="7">
        <f>(1+'Look Up'!$B$3)^AF5</f>
        <v>2.3565655060093778</v>
      </c>
      <c r="AG7" s="7">
        <f>(1+'Look Up'!$B$3)^AG5</f>
        <v>2.4272624711896591</v>
      </c>
      <c r="AH7" s="7">
        <f>(1+'Look Up'!$B$3)^AH5</f>
        <v>2.5000803453253493</v>
      </c>
    </row>
    <row r="8" spans="1:39" x14ac:dyDescent="0.25">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row>
    <row r="9" spans="1:39" s="56" customFormat="1" x14ac:dyDescent="0.25">
      <c r="A9" s="60" t="s">
        <v>92</v>
      </c>
      <c r="B9" s="60" t="s">
        <v>224</v>
      </c>
      <c r="C9" s="139">
        <v>2019</v>
      </c>
      <c r="D9" s="139">
        <v>2020</v>
      </c>
      <c r="E9" s="139">
        <f>D9+1</f>
        <v>2021</v>
      </c>
      <c r="F9" s="139">
        <f>E9+1</f>
        <v>2022</v>
      </c>
      <c r="G9" s="139">
        <f t="shared" ref="G9" si="3">F9+1</f>
        <v>2023</v>
      </c>
      <c r="H9" s="139">
        <f t="shared" ref="H9" si="4">G9+1</f>
        <v>2024</v>
      </c>
      <c r="I9" s="139">
        <f t="shared" ref="I9" si="5">H9+1</f>
        <v>2025</v>
      </c>
      <c r="J9" s="139">
        <f t="shared" ref="J9" si="6">I9+1</f>
        <v>2026</v>
      </c>
      <c r="K9" s="139">
        <f t="shared" ref="K9" si="7">J9+1</f>
        <v>2027</v>
      </c>
      <c r="L9" s="139">
        <f t="shared" ref="L9" si="8">K9+1</f>
        <v>2028</v>
      </c>
      <c r="M9" s="139">
        <f t="shared" ref="M9" si="9">L9+1</f>
        <v>2029</v>
      </c>
      <c r="N9" s="139">
        <f t="shared" ref="N9" si="10">M9+1</f>
        <v>2030</v>
      </c>
      <c r="O9" s="139">
        <f t="shared" ref="O9" si="11">N9+1</f>
        <v>2031</v>
      </c>
      <c r="P9" s="139">
        <f t="shared" ref="P9" si="12">O9+1</f>
        <v>2032</v>
      </c>
      <c r="Q9" s="139">
        <f t="shared" ref="Q9" si="13">P9+1</f>
        <v>2033</v>
      </c>
      <c r="R9" s="139">
        <f t="shared" ref="R9" si="14">Q9+1</f>
        <v>2034</v>
      </c>
      <c r="S9" s="139">
        <f t="shared" ref="S9" si="15">R9+1</f>
        <v>2035</v>
      </c>
      <c r="T9" s="139">
        <f t="shared" ref="T9" si="16">S9+1</f>
        <v>2036</v>
      </c>
      <c r="U9" s="139">
        <f t="shared" ref="U9" si="17">T9+1</f>
        <v>2037</v>
      </c>
      <c r="V9" s="139">
        <f t="shared" ref="V9" si="18">U9+1</f>
        <v>2038</v>
      </c>
      <c r="W9" s="139">
        <f t="shared" ref="W9" si="19">V9+1</f>
        <v>2039</v>
      </c>
      <c r="X9" s="139">
        <f t="shared" ref="X9" si="20">W9+1</f>
        <v>2040</v>
      </c>
      <c r="Y9" s="139">
        <f t="shared" ref="Y9" si="21">X9+1</f>
        <v>2041</v>
      </c>
      <c r="Z9" s="139">
        <f t="shared" ref="Z9" si="22">Y9+1</f>
        <v>2042</v>
      </c>
      <c r="AA9" s="139">
        <f t="shared" ref="AA9" si="23">Z9+1</f>
        <v>2043</v>
      </c>
      <c r="AB9" s="139">
        <f t="shared" ref="AB9" si="24">AA9+1</f>
        <v>2044</v>
      </c>
      <c r="AC9" s="139">
        <f t="shared" ref="AC9" si="25">AB9+1</f>
        <v>2045</v>
      </c>
      <c r="AD9" s="139">
        <f t="shared" ref="AD9" si="26">AC9+1</f>
        <v>2046</v>
      </c>
      <c r="AE9" s="139">
        <f t="shared" ref="AE9" si="27">AD9+1</f>
        <v>2047</v>
      </c>
      <c r="AF9" s="139">
        <f t="shared" ref="AF9" si="28">AE9+1</f>
        <v>2048</v>
      </c>
      <c r="AG9" s="139">
        <f t="shared" ref="AG9" si="29">AF9+1</f>
        <v>2049</v>
      </c>
      <c r="AH9" s="139">
        <f t="shared" ref="AH9" si="30">AG9+1</f>
        <v>2050</v>
      </c>
    </row>
    <row r="10" spans="1:39" s="56" customFormat="1" x14ac:dyDescent="0.25">
      <c r="A10" s="56" t="s">
        <v>91</v>
      </c>
      <c r="B10" s="94">
        <f>SUM(D10:AH10)</f>
        <v>137.34256075967534</v>
      </c>
      <c r="C10" s="139" t="s">
        <v>62</v>
      </c>
      <c r="D10" s="100">
        <f>Costs!C4/D6</f>
        <v>0</v>
      </c>
      <c r="E10" s="100">
        <f>Costs!D4/E6</f>
        <v>0</v>
      </c>
      <c r="F10" s="100">
        <f>Costs!E4/F6</f>
        <v>0</v>
      </c>
      <c r="G10" s="100">
        <f>Costs!F4/G6</f>
        <v>0</v>
      </c>
      <c r="H10" s="100">
        <f>Costs!G4/H6</f>
        <v>48.910851912579645</v>
      </c>
      <c r="I10" s="100">
        <f>Costs!H4/I6</f>
        <v>45.711076553812759</v>
      </c>
      <c r="J10" s="100">
        <f>Costs!I4/J6</f>
        <v>42.720632293282947</v>
      </c>
      <c r="K10" s="100">
        <f>Costs!J4/K6</f>
        <v>0</v>
      </c>
      <c r="L10" s="100">
        <f>Costs!K4/L6</f>
        <v>0</v>
      </c>
      <c r="M10" s="100">
        <f>Costs!L4/M6</f>
        <v>0</v>
      </c>
      <c r="N10" s="100">
        <f>Costs!M4/N6</f>
        <v>0</v>
      </c>
      <c r="O10" s="100">
        <f>Costs!N4/O6</f>
        <v>0</v>
      </c>
      <c r="P10" s="100">
        <f>Costs!O4/P6</f>
        <v>0</v>
      </c>
      <c r="Q10" s="100">
        <f>Costs!P4/Q6</f>
        <v>0</v>
      </c>
      <c r="R10" s="100">
        <f>Costs!Q4/R6</f>
        <v>0</v>
      </c>
      <c r="S10" s="100">
        <f>Costs!R4/S6</f>
        <v>0</v>
      </c>
      <c r="T10" s="100">
        <f>Costs!S4/T6</f>
        <v>0</v>
      </c>
      <c r="U10" s="100">
        <f>Costs!T4/U6</f>
        <v>0</v>
      </c>
      <c r="V10" s="100">
        <f>Costs!U4/V6</f>
        <v>0</v>
      </c>
      <c r="W10" s="100">
        <f>Costs!V4/W6</f>
        <v>0</v>
      </c>
      <c r="X10" s="100">
        <f>Costs!W4/X6</f>
        <v>0</v>
      </c>
      <c r="Y10" s="100">
        <f>Costs!X4/Y6</f>
        <v>0</v>
      </c>
      <c r="Z10" s="100">
        <f>Costs!Y4/Z6</f>
        <v>0</v>
      </c>
      <c r="AA10" s="100">
        <f>Costs!Z4/AA6</f>
        <v>0</v>
      </c>
      <c r="AB10" s="100">
        <f>Costs!AA4/AB6</f>
        <v>0</v>
      </c>
      <c r="AC10" s="100">
        <f>Costs!AB4/AC6</f>
        <v>0</v>
      </c>
      <c r="AD10" s="100">
        <f>Costs!AC4/AD6</f>
        <v>0</v>
      </c>
      <c r="AE10" s="100">
        <f>Costs!AD4/AE6</f>
        <v>0</v>
      </c>
      <c r="AF10" s="100">
        <f>Costs!AE4/AF6</f>
        <v>0</v>
      </c>
      <c r="AG10" s="100">
        <f>Costs!AF4/AG6</f>
        <v>0</v>
      </c>
      <c r="AH10" s="100">
        <f>Costs!AG4/AH6</f>
        <v>0</v>
      </c>
      <c r="AI10" s="37"/>
    </row>
    <row r="11" spans="1:39" s="56" customFormat="1" x14ac:dyDescent="0.25">
      <c r="A11" s="56" t="s">
        <v>102</v>
      </c>
      <c r="B11" s="94">
        <f>SUM(D11:AH11)</f>
        <v>-10.45967875245069</v>
      </c>
      <c r="C11" s="139" t="s">
        <v>62</v>
      </c>
      <c r="D11" s="100">
        <f>Costs!C15/D6</f>
        <v>0</v>
      </c>
      <c r="E11" s="100">
        <f>Costs!D15/E6</f>
        <v>-2.0962529478557079</v>
      </c>
      <c r="F11" s="100">
        <f>Costs!E15/F6</f>
        <v>0</v>
      </c>
      <c r="G11" s="100">
        <f>Costs!F15/G6</f>
        <v>0</v>
      </c>
      <c r="H11" s="100">
        <f>Costs!G15/H6</f>
        <v>0</v>
      </c>
      <c r="I11" s="100">
        <f>Costs!H15/I6</f>
        <v>0</v>
      </c>
      <c r="J11" s="100">
        <f>Costs!I15/J6</f>
        <v>0.62274974188459109</v>
      </c>
      <c r="K11" s="100">
        <f>Costs!J15/K6</f>
        <v>0</v>
      </c>
      <c r="L11" s="100">
        <f>Costs!K15/L6</f>
        <v>0</v>
      </c>
      <c r="M11" s="100">
        <f>Costs!L15/M6</f>
        <v>0</v>
      </c>
      <c r="N11" s="100">
        <f>Costs!M15/N6</f>
        <v>-4.1333073285720037</v>
      </c>
      <c r="O11" s="100">
        <f>Costs!N15/O6</f>
        <v>0</v>
      </c>
      <c r="P11" s="100">
        <f>Costs!O15/P6</f>
        <v>0</v>
      </c>
      <c r="Q11" s="100">
        <f>Costs!P15/Q6</f>
        <v>0</v>
      </c>
      <c r="R11" s="100">
        <f>Costs!Q15/R6</f>
        <v>0</v>
      </c>
      <c r="S11" s="100">
        <f>Costs!R15/S6</f>
        <v>-1.1516976325084327</v>
      </c>
      <c r="T11" s="100">
        <f>Costs!S15/T6</f>
        <v>0</v>
      </c>
      <c r="U11" s="100">
        <f>Costs!T15/U6</f>
        <v>0</v>
      </c>
      <c r="V11" s="100">
        <f>Costs!U15/V6</f>
        <v>0</v>
      </c>
      <c r="W11" s="100">
        <f>Costs!V15/W6</f>
        <v>0</v>
      </c>
      <c r="X11" s="100">
        <f>Costs!W15/X6</f>
        <v>-2.8015518062064269</v>
      </c>
      <c r="Y11" s="100">
        <f>Costs!X15/Y6</f>
        <v>0</v>
      </c>
      <c r="Z11" s="100">
        <f>Costs!Y15/Z6</f>
        <v>0</v>
      </c>
      <c r="AA11" s="100">
        <f>Costs!Z15/AA6</f>
        <v>0</v>
      </c>
      <c r="AB11" s="100">
        <f>Costs!AA15/AB6</f>
        <v>0</v>
      </c>
      <c r="AC11" s="100">
        <f>Costs!AB15/AC6</f>
        <v>0.84375791575605052</v>
      </c>
      <c r="AD11" s="100">
        <f>Costs!AC15/AD6</f>
        <v>0</v>
      </c>
      <c r="AE11" s="100">
        <f>Costs!AD15/AE6</f>
        <v>0</v>
      </c>
      <c r="AF11" s="100">
        <f>Costs!AE15/AF6</f>
        <v>0</v>
      </c>
      <c r="AG11" s="100">
        <f>Costs!AF15/AG6</f>
        <v>0</v>
      </c>
      <c r="AH11" s="100">
        <f>Costs!AG15/AH6</f>
        <v>-1.7433766949487619</v>
      </c>
      <c r="AI11" s="37"/>
    </row>
    <row r="12" spans="1:39" s="56" customFormat="1" x14ac:dyDescent="0.25">
      <c r="A12" s="91" t="s">
        <v>7</v>
      </c>
      <c r="B12" s="95">
        <f>SUM(B10:B11)</f>
        <v>126.88288200722465</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37"/>
    </row>
    <row r="13" spans="1:39" s="56" customFormat="1" x14ac:dyDescent="0.25">
      <c r="B13" s="96"/>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37"/>
    </row>
    <row r="14" spans="1:39" s="56" customFormat="1" x14ac:dyDescent="0.25">
      <c r="A14" s="60" t="s">
        <v>93</v>
      </c>
      <c r="B14" s="97"/>
      <c r="C14" s="139">
        <v>2019</v>
      </c>
      <c r="D14" s="139">
        <v>2020</v>
      </c>
      <c r="E14" s="139">
        <f>D14+1</f>
        <v>2021</v>
      </c>
      <c r="F14" s="139">
        <f>E14+1</f>
        <v>2022</v>
      </c>
      <c r="G14" s="139">
        <f t="shared" ref="G14" si="31">F14+1</f>
        <v>2023</v>
      </c>
      <c r="H14" s="139">
        <f t="shared" ref="H14" si="32">G14+1</f>
        <v>2024</v>
      </c>
      <c r="I14" s="139">
        <f t="shared" ref="I14" si="33">H14+1</f>
        <v>2025</v>
      </c>
      <c r="J14" s="139">
        <f t="shared" ref="J14" si="34">I14+1</f>
        <v>2026</v>
      </c>
      <c r="K14" s="139">
        <f t="shared" ref="K14" si="35">J14+1</f>
        <v>2027</v>
      </c>
      <c r="L14" s="139">
        <f t="shared" ref="L14" si="36">K14+1</f>
        <v>2028</v>
      </c>
      <c r="M14" s="139">
        <f t="shared" ref="M14" si="37">L14+1</f>
        <v>2029</v>
      </c>
      <c r="N14" s="139">
        <f t="shared" ref="N14" si="38">M14+1</f>
        <v>2030</v>
      </c>
      <c r="O14" s="139">
        <f t="shared" ref="O14" si="39">N14+1</f>
        <v>2031</v>
      </c>
      <c r="P14" s="139">
        <f t="shared" ref="P14" si="40">O14+1</f>
        <v>2032</v>
      </c>
      <c r="Q14" s="139">
        <f t="shared" ref="Q14" si="41">P14+1</f>
        <v>2033</v>
      </c>
      <c r="R14" s="139">
        <f t="shared" ref="R14" si="42">Q14+1</f>
        <v>2034</v>
      </c>
      <c r="S14" s="139">
        <f t="shared" ref="S14" si="43">R14+1</f>
        <v>2035</v>
      </c>
      <c r="T14" s="139">
        <f t="shared" ref="T14" si="44">S14+1</f>
        <v>2036</v>
      </c>
      <c r="U14" s="139">
        <f t="shared" ref="U14" si="45">T14+1</f>
        <v>2037</v>
      </c>
      <c r="V14" s="139">
        <f t="shared" ref="V14" si="46">U14+1</f>
        <v>2038</v>
      </c>
      <c r="W14" s="139">
        <f t="shared" ref="W14" si="47">V14+1</f>
        <v>2039</v>
      </c>
      <c r="X14" s="139">
        <f t="shared" ref="X14" si="48">W14+1</f>
        <v>2040</v>
      </c>
      <c r="Y14" s="139">
        <f t="shared" ref="Y14" si="49">X14+1</f>
        <v>2041</v>
      </c>
      <c r="Z14" s="139">
        <f t="shared" ref="Z14" si="50">Y14+1</f>
        <v>2042</v>
      </c>
      <c r="AA14" s="139">
        <f t="shared" ref="AA14" si="51">Z14+1</f>
        <v>2043</v>
      </c>
      <c r="AB14" s="139">
        <f t="shared" ref="AB14" si="52">AA14+1</f>
        <v>2044</v>
      </c>
      <c r="AC14" s="139">
        <f t="shared" ref="AC14" si="53">AB14+1</f>
        <v>2045</v>
      </c>
      <c r="AD14" s="139">
        <f t="shared" ref="AD14" si="54">AC14+1</f>
        <v>2046</v>
      </c>
      <c r="AE14" s="139">
        <f t="shared" ref="AE14" si="55">AD14+1</f>
        <v>2047</v>
      </c>
      <c r="AF14" s="139">
        <f t="shared" ref="AF14" si="56">AE14+1</f>
        <v>2048</v>
      </c>
      <c r="AG14" s="139">
        <f t="shared" ref="AG14" si="57">AF14+1</f>
        <v>2049</v>
      </c>
      <c r="AH14" s="139">
        <f t="shared" ref="AH14" si="58">AG14+1</f>
        <v>2050</v>
      </c>
      <c r="AI14" s="37"/>
      <c r="AJ14" s="37"/>
      <c r="AK14" s="37"/>
      <c r="AL14" s="37"/>
    </row>
    <row r="15" spans="1:39" s="56" customFormat="1" x14ac:dyDescent="0.25">
      <c r="A15" s="90" t="s">
        <v>158</v>
      </c>
      <c r="B15" s="95">
        <f t="shared" ref="B15:B20" si="59">SUM(D15:AH15)</f>
        <v>54.408607116619628</v>
      </c>
      <c r="C15" s="100" t="s">
        <v>62</v>
      </c>
      <c r="D15" s="100" t="s">
        <v>62</v>
      </c>
      <c r="E15" s="100" t="s">
        <v>62</v>
      </c>
      <c r="F15" s="100" t="s">
        <v>62</v>
      </c>
      <c r="G15" s="100" t="s">
        <v>62</v>
      </c>
      <c r="H15" s="100" t="s">
        <v>62</v>
      </c>
      <c r="I15" s="100" t="s">
        <v>62</v>
      </c>
      <c r="J15" s="119">
        <f>TT!C15/J6/1000000</f>
        <v>3.8600661802402847</v>
      </c>
      <c r="K15" s="119">
        <f>TT!D15/K6/1000000</f>
        <v>3.6579535226257121</v>
      </c>
      <c r="L15" s="119">
        <f>TT!E15/L6/1000000</f>
        <v>3.465765008453785</v>
      </c>
      <c r="M15" s="119">
        <f>TT!F15/M6/1000000</f>
        <v>3.2830671634774999</v>
      </c>
      <c r="N15" s="119">
        <f>TT!G15/N6/1000000</f>
        <v>3.1094407558634489</v>
      </c>
      <c r="O15" s="119">
        <f>TT!H15/O6/1000000</f>
        <v>2.9472063502851031</v>
      </c>
      <c r="P15" s="119">
        <f>TT!I15/P6/1000000</f>
        <v>2.7928909369784889</v>
      </c>
      <c r="Q15" s="119">
        <f>TT!J15/Q6/1000000</f>
        <v>2.6461527249968224</v>
      </c>
      <c r="R15" s="119">
        <f>TT!K15/R6/1000000</f>
        <v>2.5066607516068755</v>
      </c>
      <c r="S15" s="119">
        <f>TT!L15/S6/1000000</f>
        <v>2.3740949283272688</v>
      </c>
      <c r="T15" s="119">
        <f>TT!M15/T6/1000000</f>
        <v>2.250227033832914</v>
      </c>
      <c r="U15" s="119">
        <f>TT!N15/U6/1000000</f>
        <v>2.1324053839419745</v>
      </c>
      <c r="V15" s="119">
        <f>TT!O15/V6/1000000</f>
        <v>2.0203690172092865</v>
      </c>
      <c r="W15" s="119">
        <f>TT!P15/W6/1000000</f>
        <v>1.9138652396592701</v>
      </c>
      <c r="X15" s="119">
        <f>TT!Q15/X6/1000000</f>
        <v>1.8126496599367201</v>
      </c>
      <c r="Y15" s="119">
        <f>TT!R15/Y6/1000000</f>
        <v>1.7180750520921768</v>
      </c>
      <c r="Z15" s="119">
        <f>TT!S15/Z6/1000000</f>
        <v>1.6281168237754728</v>
      </c>
      <c r="AA15" s="119">
        <f>TT!T15/AA6/1000000</f>
        <v>1.5425757278254295</v>
      </c>
      <c r="AB15" s="119">
        <f>TT!U15/AB6/1000000</f>
        <v>1.4612588293920401</v>
      </c>
      <c r="AC15" s="119">
        <f>TT!V15/AC6/1000000</f>
        <v>1.3839795327745099</v>
      </c>
      <c r="AD15" s="119">
        <f>TT!W15/AD6/1000000</f>
        <v>1.3115146040030343</v>
      </c>
      <c r="AE15" s="119">
        <f>TT!X15/AE6/1000000</f>
        <v>1.2426078432980907</v>
      </c>
      <c r="AF15" s="119">
        <f>TT!Y15/AF6/1000000</f>
        <v>1.1771038349680141</v>
      </c>
      <c r="AG15" s="119">
        <f>TT!Z15/AG6/1000000</f>
        <v>1.1148522696597607</v>
      </c>
      <c r="AH15" s="119">
        <f>TT!AA15/AH6/1000000</f>
        <v>1.0557079413956438</v>
      </c>
      <c r="AI15" s="37"/>
      <c r="AJ15" s="37"/>
      <c r="AK15" s="37"/>
      <c r="AL15" s="37"/>
      <c r="AM15" s="37"/>
    </row>
    <row r="16" spans="1:39" s="142" customFormat="1" x14ac:dyDescent="0.25">
      <c r="A16" s="90" t="s">
        <v>219</v>
      </c>
      <c r="B16" s="95">
        <f t="shared" si="59"/>
        <v>12.244211306104967</v>
      </c>
      <c r="C16" s="100" t="s">
        <v>62</v>
      </c>
      <c r="D16" s="100" t="s">
        <v>62</v>
      </c>
      <c r="E16" s="100" t="s">
        <v>62</v>
      </c>
      <c r="F16" s="100" t="s">
        <v>62</v>
      </c>
      <c r="G16" s="100" t="s">
        <v>62</v>
      </c>
      <c r="H16" s="100" t="s">
        <v>62</v>
      </c>
      <c r="I16" s="100" t="s">
        <v>62</v>
      </c>
      <c r="J16" s="119">
        <f>TT!B14/J7/1000000</f>
        <v>0.58843933667910575</v>
      </c>
      <c r="K16" s="119">
        <f>TT!C14/K7/1000000</f>
        <v>0.57939735448316243</v>
      </c>
      <c r="L16" s="119">
        <f>TT!D14/L7/1000000</f>
        <v>0.5703828952363168</v>
      </c>
      <c r="M16" s="119">
        <f>TT!E14/M7/1000000</f>
        <v>0.56140202630186675</v>
      </c>
      <c r="N16" s="119">
        <f>TT!F14/N7/1000000</f>
        <v>0.55246043825575331</v>
      </c>
      <c r="O16" s="119">
        <f>TT!G14/O7/1000000</f>
        <v>0.54356346168817493</v>
      </c>
      <c r="P16" s="119">
        <f>TT!H14/P7/1000000</f>
        <v>0.53521104396796049</v>
      </c>
      <c r="Q16" s="119">
        <f>TT!I14/Q7/1000000</f>
        <v>0.52688405022699925</v>
      </c>
      <c r="R16" s="119">
        <f>TT!J14/R7/1000000</f>
        <v>0.51858808511608823</v>
      </c>
      <c r="S16" s="119">
        <f>TT!K14/S7/1000000</f>
        <v>0.51032840523342693</v>
      </c>
      <c r="T16" s="119">
        <f>TT!L14/T7/1000000</f>
        <v>0.50210993464489662</v>
      </c>
      <c r="U16" s="119">
        <f>TT!M14/U7/1000000</f>
        <v>0.4943944934660528</v>
      </c>
      <c r="V16" s="119">
        <f>TT!N14/V7/1000000</f>
        <v>0.48670253736937708</v>
      </c>
      <c r="W16" s="119">
        <f>TT!O14/W7/1000000</f>
        <v>0.47903924358079364</v>
      </c>
      <c r="X16" s="119">
        <f>TT!P14/X7/1000000</f>
        <v>0.47140946781700249</v>
      </c>
      <c r="Y16" s="119">
        <f>TT!Q14/Y7/1000000</f>
        <v>0.46381775862214286</v>
      </c>
      <c r="Z16" s="119">
        <f>TT!R14/Z7/1000000</f>
        <v>0.45669071653944987</v>
      </c>
      <c r="AA16" s="119">
        <f>TT!S14/AA7/1000000</f>
        <v>0.44958536850704517</v>
      </c>
      <c r="AB16" s="119">
        <f>TT!T14/AB7/1000000</f>
        <v>0.44250649692248367</v>
      </c>
      <c r="AC16" s="119">
        <f>TT!U14/AC7/1000000</f>
        <v>0.43545858719320502</v>
      </c>
      <c r="AD16" s="119">
        <f>TT!V14/AD7/1000000</f>
        <v>0.42844584097984623</v>
      </c>
      <c r="AE16" s="119">
        <f>TT!W14/AE7/1000000</f>
        <v>0.42177996628454006</v>
      </c>
      <c r="AF16" s="119">
        <f>TT!X14/AF7/1000000</f>
        <v>0.41513892880224951</v>
      </c>
      <c r="AG16" s="119">
        <f>TT!Y14/AG7/1000000</f>
        <v>0.40852693660862832</v>
      </c>
      <c r="AH16" s="119">
        <f>TT!Z14/AH7/1000000</f>
        <v>0.4019479315784002</v>
      </c>
      <c r="AI16" s="37"/>
      <c r="AJ16" s="37"/>
      <c r="AK16" s="37"/>
      <c r="AL16" s="37"/>
      <c r="AM16" s="37"/>
    </row>
    <row r="17" spans="1:39" s="142" customFormat="1" x14ac:dyDescent="0.25">
      <c r="A17" s="90" t="s">
        <v>211</v>
      </c>
      <c r="B17" s="95">
        <f>SUM(D17:AH17)</f>
        <v>2.2250771910489822</v>
      </c>
      <c r="C17" s="100" t="s">
        <v>62</v>
      </c>
      <c r="D17" s="100" t="s">
        <v>62</v>
      </c>
      <c r="E17" s="100" t="s">
        <v>62</v>
      </c>
      <c r="F17" s="100" t="s">
        <v>62</v>
      </c>
      <c r="G17" s="100" t="s">
        <v>62</v>
      </c>
      <c r="H17" s="100" t="s">
        <v>62</v>
      </c>
      <c r="I17" s="100" t="s">
        <v>62</v>
      </c>
      <c r="J17" s="119">
        <f>Emissions!I4/J7/1000000</f>
        <v>0.1036509959780067</v>
      </c>
      <c r="K17" s="119">
        <f>Emissions!J4/K7/1000000</f>
        <v>0.10145409626263147</v>
      </c>
      <c r="L17" s="119">
        <f>Emissions!K4/L7/1000000</f>
        <v>9.920101747505386E-2</v>
      </c>
      <c r="M17" s="119">
        <f>Emissions!L4/M7/1000000</f>
        <v>9.6896507505211518E-2</v>
      </c>
      <c r="N17" s="119">
        <f>Emissions!M4/N7/1000000</f>
        <v>9.4545189579561054E-2</v>
      </c>
      <c r="O17" s="119">
        <f>Emissions!N4/O7/1000000</f>
        <v>9.3730544978512367E-2</v>
      </c>
      <c r="P17" s="119">
        <f>Emissions!O4/P7/1000000</f>
        <v>9.287612160757916E-2</v>
      </c>
      <c r="Q17" s="119">
        <f>Emissions!P4/Q7/1000000</f>
        <v>9.198417869269325E-2</v>
      </c>
      <c r="R17" s="119">
        <f>Emissions!Q4/R7/1000000</f>
        <v>9.2457803000568453E-2</v>
      </c>
      <c r="S17" s="119">
        <f>Emissions!R4/S7/1000000</f>
        <v>9.1863916137684867E-2</v>
      </c>
      <c r="T17" s="119">
        <f>Emissions!S4/T7/1000000</f>
        <v>9.0827915855170194E-2</v>
      </c>
      <c r="U17" s="119">
        <f>Emissions!T4/U7/1000000</f>
        <v>8.9763651871151706E-2</v>
      </c>
      <c r="V17" s="119">
        <f>Emissions!U4/V7/1000000</f>
        <v>8.8673137882941441E-2</v>
      </c>
      <c r="W17" s="119">
        <f>Emissions!V4/W7/1000000</f>
        <v>8.7558333126365379E-2</v>
      </c>
      <c r="X17" s="119">
        <f>Emissions!W4/X7/1000000</f>
        <v>8.7159256174049196E-2</v>
      </c>
      <c r="Y17" s="119">
        <f>Emissions!X4/Y7/1000000</f>
        <v>8.5983261041878159E-2</v>
      </c>
      <c r="Z17" s="119">
        <f>Emissions!Y4/Z7/1000000</f>
        <v>8.593457661353622E-2</v>
      </c>
      <c r="AA17" s="119">
        <f>Emissions!Z4/AA7/1000000</f>
        <v>8.4691932051509794E-2</v>
      </c>
      <c r="AB17" s="119">
        <f>Emissions!AA4/AB7/1000000</f>
        <v>8.3434866554534651E-2</v>
      </c>
      <c r="AC17" s="119">
        <f>Emissions!AB4/AC7/1000000</f>
        <v>8.3187159321470139E-2</v>
      </c>
      <c r="AD17" s="119">
        <f>Emissions!AC4/AD7/1000000</f>
        <v>8.1879289629611399E-2</v>
      </c>
      <c r="AE17" s="119">
        <f>Emissions!AD4/AE7/1000000</f>
        <v>8.0562178065633872E-2</v>
      </c>
      <c r="AF17" s="119">
        <f>Emissions!AE4/AF7/1000000</f>
        <v>7.9237293068668183E-2</v>
      </c>
      <c r="AG17" s="119">
        <f>Emissions!AF4/AG7/1000000</f>
        <v>7.8856122196267572E-2</v>
      </c>
      <c r="AH17" s="119">
        <f>Emissions!AG4/AH7/1000000</f>
        <v>7.866784637869137E-2</v>
      </c>
      <c r="AI17" s="37"/>
      <c r="AJ17" s="37"/>
      <c r="AK17" s="37"/>
      <c r="AL17" s="37"/>
      <c r="AM17" s="37"/>
    </row>
    <row r="18" spans="1:39" s="56" customFormat="1" x14ac:dyDescent="0.25">
      <c r="A18" s="90" t="s">
        <v>212</v>
      </c>
      <c r="B18" s="95">
        <f t="shared" si="59"/>
        <v>0.14534892287434434</v>
      </c>
      <c r="C18" s="100" t="s">
        <v>62</v>
      </c>
      <c r="D18" s="100" t="s">
        <v>62</v>
      </c>
      <c r="E18" s="100" t="s">
        <v>62</v>
      </c>
      <c r="F18" s="100" t="s">
        <v>62</v>
      </c>
      <c r="G18" s="100" t="s">
        <v>62</v>
      </c>
      <c r="H18" s="100" t="s">
        <v>62</v>
      </c>
      <c r="I18" s="100" t="s">
        <v>62</v>
      </c>
      <c r="J18" s="119">
        <f>Emissions!I9/J6/1000000</f>
        <v>2.0376081510482764E-2</v>
      </c>
      <c r="K18" s="119">
        <f>Emissions!J9/K6/1000000</f>
        <v>1.7244554780112324E-2</v>
      </c>
      <c r="L18" s="119">
        <f>Emissions!K9/L6/1000000</f>
        <v>1.4273573421330876E-2</v>
      </c>
      <c r="M18" s="119">
        <f>Emissions!L9/M6/1000000</f>
        <v>1.1514332526884882E-2</v>
      </c>
      <c r="N18" s="119">
        <f>Emissions!M9/N6/1000000</f>
        <v>8.9192689560375557E-3</v>
      </c>
      <c r="O18" s="119">
        <f>Emissions!N9/O6/1000000</f>
        <v>8.1891138685289619E-3</v>
      </c>
      <c r="P18" s="119">
        <f>Emissions!O9/P6/1000000</f>
        <v>7.4620942146609503E-3</v>
      </c>
      <c r="Q18" s="119">
        <f>Emissions!P9/Q6/1000000</f>
        <v>6.7881310988231009E-3</v>
      </c>
      <c r="R18" s="119">
        <f>Emissions!Q9/R6/1000000</f>
        <v>6.163853288900888E-3</v>
      </c>
      <c r="S18" s="119">
        <f>Emissions!R9/S6/1000000</f>
        <v>5.6106435589506056E-3</v>
      </c>
      <c r="T18" s="119">
        <f>Emissions!S9/T6/1000000</f>
        <v>5.0737284025131196E-3</v>
      </c>
      <c r="U18" s="119">
        <f>Emissions!T9/U6/1000000</f>
        <v>4.577696085923311E-3</v>
      </c>
      <c r="V18" s="119">
        <f>Emissions!U9/V6/1000000</f>
        <v>4.1198456978279877E-3</v>
      </c>
      <c r="W18" s="119">
        <f>Emissions!V9/W6/1000000</f>
        <v>3.6976318260086216E-3</v>
      </c>
      <c r="X18" s="119">
        <f>Emissions!W9/X6/1000000</f>
        <v>3.3369161750079566E-3</v>
      </c>
      <c r="Y18" s="119">
        <f>Emissions!X9/Y6/1000000</f>
        <v>2.9755773171129909E-3</v>
      </c>
      <c r="Z18" s="119">
        <f>Emissions!Y9/Z6/1000000</f>
        <v>2.6434168784451539E-3</v>
      </c>
      <c r="AA18" s="119">
        <f>Emissions!Z9/AA6/1000000</f>
        <v>2.338413377710681E-3</v>
      </c>
      <c r="AB18" s="119">
        <f>Emissions!AA9/AB6/1000000</f>
        <v>2.0586686065117085E-3</v>
      </c>
      <c r="AC18" s="119">
        <f>Emissions!AB9/AC6/1000000</f>
        <v>1.8248234460880204E-3</v>
      </c>
      <c r="AD18" s="119">
        <f>Emissions!AC9/AD6/1000000</f>
        <v>1.5872355218841964E-3</v>
      </c>
      <c r="AE18" s="119">
        <f>Emissions!AD9/AE6/1000000</f>
        <v>1.370201672309476E-3</v>
      </c>
      <c r="AF18" s="119">
        <f>Emissions!AE9/AF6/1000000</f>
        <v>1.1769767207144757E-3</v>
      </c>
      <c r="AG18" s="119">
        <f>Emissions!AF9/AG6/1000000</f>
        <v>1.0597945268763468E-3</v>
      </c>
      <c r="AH18" s="119">
        <f>Emissions!AG9/AH6/1000000</f>
        <v>9.6634939469737605E-4</v>
      </c>
      <c r="AI18" s="37"/>
      <c r="AJ18" s="37"/>
      <c r="AK18" s="37"/>
      <c r="AL18" s="37"/>
      <c r="AM18" s="37"/>
    </row>
    <row r="19" spans="1:39" s="56" customFormat="1" x14ac:dyDescent="0.25">
      <c r="A19" s="90" t="s">
        <v>96</v>
      </c>
      <c r="B19" s="95">
        <f t="shared" si="59"/>
        <v>4.9468879821220719</v>
      </c>
      <c r="C19" s="100" t="s">
        <v>62</v>
      </c>
      <c r="D19" s="100" t="s">
        <v>62</v>
      </c>
      <c r="E19" s="100" t="s">
        <v>62</v>
      </c>
      <c r="F19" s="100" t="s">
        <v>62</v>
      </c>
      <c r="G19" s="100" t="s">
        <v>62</v>
      </c>
      <c r="H19" s="100" t="s">
        <v>62</v>
      </c>
      <c r="I19" s="100" t="s">
        <v>62</v>
      </c>
      <c r="J19" s="119">
        <f>'Shipper Costs'!S48/J6/1000000</f>
        <v>0.35096129103797019</v>
      </c>
      <c r="K19" s="119">
        <f>'Shipper Costs'!T48/K6/1000000</f>
        <v>0.33258499489708115</v>
      </c>
      <c r="L19" s="119">
        <f>'Shipper Costs'!U48/L6/1000000</f>
        <v>0.31511101235198163</v>
      </c>
      <c r="M19" s="119">
        <f>'Shipper Costs'!V48/M6/1000000</f>
        <v>0.29849993146664278</v>
      </c>
      <c r="N19" s="119">
        <f>'Shipper Costs'!W48/N6/1000000</f>
        <v>0.28271363524031251</v>
      </c>
      <c r="O19" s="119">
        <f>'Shipper Costs'!X48/O6/1000000</f>
        <v>0.2679631118622367</v>
      </c>
      <c r="P19" s="119">
        <f>'Shipper Costs'!Y48/P6/1000000</f>
        <v>0.25393259161924542</v>
      </c>
      <c r="Q19" s="119">
        <f>'Shipper Costs'!Z48/Q6/1000000</f>
        <v>0.2405909985177295</v>
      </c>
      <c r="R19" s="119">
        <f>'Shipper Costs'!AA48/R6/1000000</f>
        <v>0.22790824107668403</v>
      </c>
      <c r="S19" s="119">
        <f>'Shipper Costs'!AB48/S6/1000000</f>
        <v>0.21585521651355968</v>
      </c>
      <c r="T19" s="119">
        <f>'Shipper Costs'!AC48/T6/1000000</f>
        <v>0.20459301681542189</v>
      </c>
      <c r="U19" s="119">
        <f>'Shipper Costs'!AD48/U6/1000000</f>
        <v>0.19388054805785931</v>
      </c>
      <c r="V19" s="119">
        <f>'Shipper Costs'!AE48/V6/1000000</f>
        <v>0.18369408335085777</v>
      </c>
      <c r="W19" s="119">
        <f>'Shipper Costs'!AF48/W6/1000000</f>
        <v>0.17401064749146331</v>
      </c>
      <c r="X19" s="119">
        <f>'Shipper Costs'!AG48/X6/1000000</f>
        <v>0.16480802015972904</v>
      </c>
      <c r="Y19" s="119">
        <f>'Shipper Costs'!AH48/Y6/1000000</f>
        <v>0.1562091970000534</v>
      </c>
      <c r="Z19" s="119">
        <f>'Shipper Costs'!AI48/Z6/1000000</f>
        <v>0.14803009993919583</v>
      </c>
      <c r="AA19" s="119">
        <f>'Shipper Costs'!AJ48/AA6/1000000</f>
        <v>0.14025261321497573</v>
      </c>
      <c r="AB19" s="119">
        <f>'Shipper Costs'!AK48/AB6/1000000</f>
        <v>0.13285919498720591</v>
      </c>
      <c r="AC19" s="119">
        <f>'Shipper Costs'!AL48/AC6/1000000</f>
        <v>0.12583287977783658</v>
      </c>
      <c r="AD19" s="119">
        <f>'Shipper Costs'!AM48/AD6/1000000</f>
        <v>0.11924429197413511</v>
      </c>
      <c r="AE19" s="119">
        <f>'Shipper Costs'!AN48/AE6/1000000</f>
        <v>0.1129792165663487</v>
      </c>
      <c r="AF19" s="119">
        <f>'Shipper Costs'!AO48/AF6/1000000</f>
        <v>0.10702352299576476</v>
      </c>
      <c r="AG19" s="119">
        <f>'Shipper Costs'!AP48/AG6/1000000</f>
        <v>0.10136354497736733</v>
      </c>
      <c r="AH19" s="119">
        <f>'Shipper Costs'!AQ48/AH6/1000000</f>
        <v>9.5986080230414342E-2</v>
      </c>
      <c r="AI19" s="37"/>
      <c r="AJ19" s="37"/>
      <c r="AK19" s="37"/>
      <c r="AL19" s="37"/>
      <c r="AM19" s="37"/>
    </row>
    <row r="20" spans="1:39" s="56" customFormat="1" x14ac:dyDescent="0.25">
      <c r="A20" s="90" t="s">
        <v>97</v>
      </c>
      <c r="B20" s="95">
        <f t="shared" si="59"/>
        <v>92.245114931164196</v>
      </c>
      <c r="C20" s="100" t="s">
        <v>62</v>
      </c>
      <c r="D20" s="100" t="s">
        <v>62</v>
      </c>
      <c r="E20" s="100" t="s">
        <v>62</v>
      </c>
      <c r="F20" s="100" t="s">
        <v>62</v>
      </c>
      <c r="G20" s="100" t="s">
        <v>62</v>
      </c>
      <c r="H20" s="100" t="s">
        <v>62</v>
      </c>
      <c r="I20" s="100" t="s">
        <v>62</v>
      </c>
      <c r="J20" s="119">
        <f>(Safety!D51)/J6/1000000</f>
        <v>6.555255627983283</v>
      </c>
      <c r="K20" s="119">
        <f>(Safety!E51)/K6/1000000</f>
        <v>6.2108435798532149</v>
      </c>
      <c r="L20" s="119">
        <f>(Safety!F51)/L6/1000000</f>
        <v>5.8834392810748515</v>
      </c>
      <c r="M20" s="119">
        <f>(Safety!G51)/M6/1000000</f>
        <v>5.5722914504733758</v>
      </c>
      <c r="N20" s="119">
        <f>(Safety!H51)/N6/1000000</f>
        <v>5.2766743147333113</v>
      </c>
      <c r="O20" s="119">
        <f>(Safety!I51)/O6/1000000</f>
        <v>5.0003885609975871</v>
      </c>
      <c r="P20" s="119">
        <f>(Safety!J51)/P6/1000000</f>
        <v>4.7376689717892582</v>
      </c>
      <c r="Q20" s="119">
        <f>(Safety!K51)/Q6/1000000</f>
        <v>4.4879229964463514</v>
      </c>
      <c r="R20" s="119">
        <f>(Safety!L51)/R6/1000000</f>
        <v>4.2505775531539287</v>
      </c>
      <c r="S20" s="119">
        <f>(Safety!M51)/S6/1000000</f>
        <v>4.0250790176461324</v>
      </c>
      <c r="T20" s="119">
        <f>(Safety!N51)/T6/1000000</f>
        <v>3.814326577016788</v>
      </c>
      <c r="U20" s="119">
        <f>(Safety!O51)/U6/1000000</f>
        <v>3.6139224885752421</v>
      </c>
      <c r="V20" s="119">
        <f>(Safety!P51)/V6/1000000</f>
        <v>3.4234147510998594</v>
      </c>
      <c r="W20" s="119">
        <f>(Safety!Q51)/W6/1000000</f>
        <v>3.2423662143230483</v>
      </c>
      <c r="X20" s="119">
        <f>(Safety!R51)/X6/1000000</f>
        <v>3.0703545703130959</v>
      </c>
      <c r="Y20" s="119">
        <f>(Safety!S51)/Y6/1000000</f>
        <v>2.909591336484866</v>
      </c>
      <c r="Z20" s="119">
        <f>(Safety!T51)/Z6/1000000</f>
        <v>2.756721888168852</v>
      </c>
      <c r="AA20" s="119">
        <f>(Safety!U51)/AA6/1000000</f>
        <v>2.6114014361048792</v>
      </c>
      <c r="AB20" s="119">
        <f>(Safety!V51)/AB6/1000000</f>
        <v>2.4732965194301593</v>
      </c>
      <c r="AC20" s="119">
        <f>(Safety!W51)/AC6/1000000</f>
        <v>2.3420849991053037</v>
      </c>
      <c r="AD20" s="119">
        <f>(Safety!X51)/AD6/1000000</f>
        <v>2.2194538339632395</v>
      </c>
      <c r="AE20" s="119">
        <f>(Safety!Y51)/AE6/1000000</f>
        <v>2.102844096057324</v>
      </c>
      <c r="AF20" s="119">
        <f>(Safety!Z51)/AF6/1000000</f>
        <v>1.9919927780587241</v>
      </c>
      <c r="AG20" s="119">
        <f>(Safety!AA51)/AG6/1000000</f>
        <v>1.8866455140085125</v>
      </c>
      <c r="AH20" s="119">
        <f>(Safety!AB51)/AH6/1000000</f>
        <v>1.7865565743029885</v>
      </c>
    </row>
    <row r="21" spans="1:39" s="56" customFormat="1" x14ac:dyDescent="0.25">
      <c r="A21" s="91" t="s">
        <v>7</v>
      </c>
      <c r="B21" s="95">
        <f>B15+SUM(B17:B20)</f>
        <v>153.97103614382922</v>
      </c>
      <c r="C21" s="101"/>
      <c r="D21" s="101"/>
      <c r="E21" s="101"/>
      <c r="F21" s="101"/>
      <c r="G21" s="101"/>
      <c r="H21" s="101"/>
      <c r="I21" s="101"/>
      <c r="J21" s="101"/>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row>
    <row r="22" spans="1:39" s="56" customFormat="1" x14ac:dyDescent="0.25">
      <c r="A22" s="91"/>
      <c r="B22" s="93"/>
      <c r="K22" s="37"/>
      <c r="L22" s="37"/>
      <c r="M22" s="37"/>
      <c r="N22" s="37"/>
      <c r="O22" s="37"/>
      <c r="P22" s="37"/>
      <c r="Q22" s="37"/>
      <c r="R22" s="37"/>
      <c r="S22" s="37"/>
      <c r="T22" s="37"/>
      <c r="U22" s="37"/>
      <c r="V22" s="37"/>
      <c r="W22" s="37"/>
      <c r="X22" s="37"/>
      <c r="Y22" s="37"/>
      <c r="Z22" s="37"/>
      <c r="AA22" s="37"/>
      <c r="AB22" s="37"/>
      <c r="AC22" s="37"/>
      <c r="AD22" s="37"/>
      <c r="AE22" s="37"/>
      <c r="AF22" s="37"/>
      <c r="AG22" s="37"/>
    </row>
    <row r="23" spans="1:39" s="56" customFormat="1" x14ac:dyDescent="0.25">
      <c r="A23" s="60" t="s">
        <v>98</v>
      </c>
      <c r="B23" s="93"/>
      <c r="K23" s="37"/>
      <c r="L23" s="37"/>
      <c r="M23" s="37"/>
      <c r="N23" s="37"/>
      <c r="O23" s="37"/>
      <c r="P23" s="37"/>
      <c r="Q23" s="37"/>
      <c r="R23" s="37"/>
      <c r="S23" s="37"/>
      <c r="T23" s="37"/>
      <c r="U23" s="37"/>
      <c r="V23" s="37"/>
      <c r="W23" s="37"/>
      <c r="X23" s="37"/>
      <c r="Y23" s="37"/>
      <c r="Z23" s="37"/>
      <c r="AA23" s="37"/>
      <c r="AB23" s="37"/>
      <c r="AC23" s="37"/>
      <c r="AD23" s="37"/>
      <c r="AE23" s="37"/>
      <c r="AF23" s="37"/>
      <c r="AG23" s="37"/>
    </row>
    <row r="24" spans="1:39" s="56" customFormat="1" x14ac:dyDescent="0.25">
      <c r="A24" s="56" t="s">
        <v>61</v>
      </c>
      <c r="B24" s="92">
        <f>B21/B12</f>
        <v>1.2134894298433589</v>
      </c>
    </row>
    <row r="25" spans="1:39" s="56" customFormat="1" x14ac:dyDescent="0.25">
      <c r="A25" s="56" t="s">
        <v>99</v>
      </c>
      <c r="B25" s="98">
        <f>B21-B12</f>
        <v>27.088154136604572</v>
      </c>
    </row>
    <row r="26" spans="1:39" s="56" customFormat="1" x14ac:dyDescent="0.25">
      <c r="B26" s="98"/>
      <c r="D26" s="142"/>
    </row>
    <row r="27" spans="1:39" s="56" customFormat="1" x14ac:dyDescent="0.25">
      <c r="A27" s="60" t="s">
        <v>100</v>
      </c>
      <c r="K27" s="56" t="s">
        <v>10</v>
      </c>
    </row>
    <row r="28" spans="1:39" s="56" customFormat="1" x14ac:dyDescent="0.25">
      <c r="A28" s="90" t="s">
        <v>95</v>
      </c>
      <c r="B28" s="99">
        <f>B15/$B$21</f>
        <v>0.35336910421122858</v>
      </c>
    </row>
    <row r="29" spans="1:39" s="56" customFormat="1" x14ac:dyDescent="0.25">
      <c r="A29" s="90" t="s">
        <v>94</v>
      </c>
      <c r="B29" s="99">
        <f>(B18+B17)/$B$21</f>
        <v>1.5395272859689248E-2</v>
      </c>
      <c r="H29" s="56" t="s">
        <v>10</v>
      </c>
    </row>
    <row r="30" spans="1:39" s="56" customFormat="1" x14ac:dyDescent="0.25">
      <c r="A30" s="90" t="s">
        <v>96</v>
      </c>
      <c r="B30" s="99">
        <f>B19/$B$21</f>
        <v>3.2128691902164164E-2</v>
      </c>
    </row>
    <row r="31" spans="1:39" s="56" customFormat="1" x14ac:dyDescent="0.25">
      <c r="A31" s="90" t="s">
        <v>97</v>
      </c>
      <c r="B31" s="99">
        <f>B20/$B$21</f>
        <v>0.59910693102691803</v>
      </c>
      <c r="Q31" s="37"/>
    </row>
    <row r="32" spans="1:39" x14ac:dyDescent="0.25">
      <c r="D32" s="10"/>
    </row>
    <row r="33" spans="1:2" x14ac:dyDescent="0.25">
      <c r="A33" s="60" t="s">
        <v>220</v>
      </c>
      <c r="B33" s="99">
        <f>(B16+B19)/B21</f>
        <v>0.11165151393907806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D602-3F95-4B4C-A3CE-801F28389066}">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E73C4-A935-4B6D-BF36-68E8D2857505}">
  <sheetPr>
    <tabColor rgb="FF92D050"/>
  </sheetPr>
  <dimension ref="A1:AJ55"/>
  <sheetViews>
    <sheetView zoomScaleNormal="100" workbookViewId="0">
      <selection activeCell="C17" sqref="C17"/>
    </sheetView>
  </sheetViews>
  <sheetFormatPr defaultRowHeight="15" x14ac:dyDescent="0.25"/>
  <cols>
    <col min="1" max="1" width="30.5703125" customWidth="1"/>
    <col min="2" max="27" width="11.5703125" customWidth="1"/>
    <col min="28" max="36" width="9.5703125" bestFit="1" customWidth="1"/>
  </cols>
  <sheetData>
    <row r="1" spans="1:36" ht="18.75" x14ac:dyDescent="0.3">
      <c r="A1" s="8" t="s">
        <v>155</v>
      </c>
    </row>
    <row r="2" spans="1:36" x14ac:dyDescent="0.25">
      <c r="A2" s="6" t="s">
        <v>159</v>
      </c>
      <c r="B2">
        <v>2025</v>
      </c>
      <c r="C2">
        <f>B2+1</f>
        <v>2026</v>
      </c>
      <c r="D2">
        <f t="shared" ref="D2" si="0">C2+1</f>
        <v>2027</v>
      </c>
      <c r="E2">
        <f t="shared" ref="E2" si="1">D2+1</f>
        <v>2028</v>
      </c>
      <c r="F2">
        <f t="shared" ref="F2" si="2">E2+1</f>
        <v>2029</v>
      </c>
      <c r="G2">
        <f t="shared" ref="G2" si="3">F2+1</f>
        <v>2030</v>
      </c>
      <c r="H2">
        <f t="shared" ref="H2" si="4">G2+1</f>
        <v>2031</v>
      </c>
      <c r="I2">
        <f t="shared" ref="I2" si="5">H2+1</f>
        <v>2032</v>
      </c>
      <c r="J2">
        <f t="shared" ref="J2" si="6">I2+1</f>
        <v>2033</v>
      </c>
      <c r="K2">
        <f t="shared" ref="K2" si="7">J2+1</f>
        <v>2034</v>
      </c>
      <c r="L2">
        <f t="shared" ref="L2" si="8">K2+1</f>
        <v>2035</v>
      </c>
      <c r="M2">
        <f t="shared" ref="M2" si="9">L2+1</f>
        <v>2036</v>
      </c>
      <c r="N2">
        <f t="shared" ref="N2" si="10">M2+1</f>
        <v>2037</v>
      </c>
      <c r="O2">
        <f t="shared" ref="O2" si="11">N2+1</f>
        <v>2038</v>
      </c>
      <c r="P2">
        <f t="shared" ref="P2" si="12">O2+1</f>
        <v>2039</v>
      </c>
      <c r="Q2">
        <f t="shared" ref="Q2" si="13">P2+1</f>
        <v>2040</v>
      </c>
      <c r="R2">
        <f t="shared" ref="R2" si="14">Q2+1</f>
        <v>2041</v>
      </c>
      <c r="S2">
        <f t="shared" ref="S2" si="15">R2+1</f>
        <v>2042</v>
      </c>
      <c r="T2">
        <f t="shared" ref="T2" si="16">S2+1</f>
        <v>2043</v>
      </c>
      <c r="U2">
        <f t="shared" ref="U2" si="17">T2+1</f>
        <v>2044</v>
      </c>
      <c r="V2">
        <f t="shared" ref="V2" si="18">U2+1</f>
        <v>2045</v>
      </c>
      <c r="W2">
        <f t="shared" ref="W2" si="19">V2+1</f>
        <v>2046</v>
      </c>
      <c r="X2">
        <f t="shared" ref="X2" si="20">W2+1</f>
        <v>2047</v>
      </c>
      <c r="Y2">
        <f t="shared" ref="Y2" si="21">X2+1</f>
        <v>2048</v>
      </c>
      <c r="Z2">
        <f t="shared" ref="Z2" si="22">Y2+1</f>
        <v>2049</v>
      </c>
      <c r="AA2">
        <f t="shared" ref="AA2" si="23">Z2+1</f>
        <v>2050</v>
      </c>
    </row>
    <row r="3" spans="1:36" x14ac:dyDescent="0.25">
      <c r="A3" s="115" t="s">
        <v>48</v>
      </c>
      <c r="B3" s="39">
        <f>TDM!B28</f>
        <v>301010.84859267209</v>
      </c>
      <c r="C3" s="16">
        <f>(($G3-$B3)/5)+B3</f>
        <v>305277.06906794937</v>
      </c>
      <c r="D3" s="16">
        <f t="shared" ref="D3:D5" si="24">(($G3-$B3)/5)+C3</f>
        <v>309543.28954322665</v>
      </c>
      <c r="E3" s="16">
        <f t="shared" ref="E3:E5" si="25">(($G3-$B3)/5)+D3</f>
        <v>313809.51001850393</v>
      </c>
      <c r="F3" s="16">
        <f t="shared" ref="F3:F5" si="26">(($G3-$B3)/5)+E3</f>
        <v>318075.73049378122</v>
      </c>
      <c r="G3" s="39">
        <f>TDM!C28</f>
        <v>322341.95096905844</v>
      </c>
      <c r="H3" s="16">
        <f>(($L3-$G3)/5)+G3</f>
        <v>326910.4967131553</v>
      </c>
      <c r="I3" s="16">
        <f t="shared" ref="I3:I5" si="27">(($L3-$G3)/5)+H3</f>
        <v>331479.04245725216</v>
      </c>
      <c r="J3" s="16">
        <f t="shared" ref="J3:J5" si="28">(($L3-$G3)/5)+I3</f>
        <v>336047.58820134902</v>
      </c>
      <c r="K3" s="16">
        <f t="shared" ref="K3:K5" si="29">(($L3-$G3)/5)+J3</f>
        <v>340616.13394544588</v>
      </c>
      <c r="L3" s="39">
        <f>TDM!D28</f>
        <v>345184.67968954262</v>
      </c>
      <c r="M3" s="16">
        <f>(($Q3-$L3)/5)+L3</f>
        <v>350076.97495108761</v>
      </c>
      <c r="N3" s="16">
        <f t="shared" ref="N3:N5" si="30">(($Q3-$L3)/5)+M3</f>
        <v>354969.2702126326</v>
      </c>
      <c r="O3" s="16">
        <f t="shared" ref="O3:O5" si="31">(($Q3-$L3)/5)+N3</f>
        <v>359861.56547417759</v>
      </c>
      <c r="P3" s="16">
        <f t="shared" ref="P3:P5" si="32">(($Q3-$L3)/5)+O3</f>
        <v>364753.86073572258</v>
      </c>
      <c r="Q3" s="39">
        <f>TDM!E28</f>
        <v>369646.15599726746</v>
      </c>
      <c r="R3" s="16">
        <f>(($V3-$Q3)/5)+Q3</f>
        <v>374885.14325203275</v>
      </c>
      <c r="S3" s="16">
        <f t="shared" ref="S3:S5" si="33">(($V3-$Q3)/5)+R3</f>
        <v>380124.13050679804</v>
      </c>
      <c r="T3" s="16">
        <f t="shared" ref="T3:T5" si="34">(($V3-$Q3)/5)+S3</f>
        <v>385363.11776156334</v>
      </c>
      <c r="U3" s="16">
        <f t="shared" ref="U3:U5" si="35">(($V3-$Q3)/5)+T3</f>
        <v>390602.10501632863</v>
      </c>
      <c r="V3" s="39">
        <f>TDM!F28</f>
        <v>395841.0922710938</v>
      </c>
      <c r="W3" s="16">
        <f>(($AA3-$V3)/5)+V3</f>
        <v>401372.96568317211</v>
      </c>
      <c r="X3" s="16">
        <f t="shared" ref="X3:X5" si="36">(($AA3-$V3)/5)+W3</f>
        <v>406904.83909525041</v>
      </c>
      <c r="Y3" s="16">
        <f t="shared" ref="Y3:Y5" si="37">(($AA3-$V3)/5)+X3</f>
        <v>412436.71250732872</v>
      </c>
      <c r="Z3" s="16">
        <f t="shared" ref="Z3:Z5" si="38">(($AA3-$V3)/5)+Y3</f>
        <v>417968.58591940702</v>
      </c>
      <c r="AA3" s="39">
        <f>TDM!G28</f>
        <v>423500.45933148521</v>
      </c>
    </row>
    <row r="4" spans="1:36" x14ac:dyDescent="0.25">
      <c r="A4" s="115" t="s">
        <v>49</v>
      </c>
      <c r="B4" s="39">
        <f>TDM!B25</f>
        <v>8171.7293190141063</v>
      </c>
      <c r="C4" s="16">
        <f t="shared" ref="C4:Z7" si="39">(($G4-$B4)/5)+B4</f>
        <v>8287.5470681158258</v>
      </c>
      <c r="D4" s="16">
        <f t="shared" si="24"/>
        <v>8403.3648172175454</v>
      </c>
      <c r="E4" s="16">
        <f t="shared" si="25"/>
        <v>8519.1825663192649</v>
      </c>
      <c r="F4" s="16">
        <f t="shared" si="26"/>
        <v>8635.0003154209844</v>
      </c>
      <c r="G4" s="39">
        <f>TDM!C25</f>
        <v>8750.8180645227021</v>
      </c>
      <c r="H4" s="16">
        <f t="shared" ref="H4:H5" si="40">(($L4-$G4)/5)+G4</f>
        <v>8874.8432263294526</v>
      </c>
      <c r="I4" s="16">
        <f t="shared" si="27"/>
        <v>8998.8683881362031</v>
      </c>
      <c r="J4" s="16">
        <f t="shared" si="28"/>
        <v>9122.8935499429535</v>
      </c>
      <c r="K4" s="16">
        <f t="shared" si="29"/>
        <v>9246.918711749704</v>
      </c>
      <c r="L4" s="39">
        <f>TDM!D25</f>
        <v>9370.9438735564509</v>
      </c>
      <c r="M4" s="16">
        <f t="shared" ref="M4:M5" si="41">(($Q4-$L4)/5)+L4</f>
        <v>9503.758065513166</v>
      </c>
      <c r="N4" s="16">
        <f t="shared" si="30"/>
        <v>9636.5722574698812</v>
      </c>
      <c r="O4" s="16">
        <f t="shared" si="31"/>
        <v>9769.3864494265963</v>
      </c>
      <c r="P4" s="16">
        <f t="shared" si="32"/>
        <v>9902.2006413833114</v>
      </c>
      <c r="Q4" s="39">
        <f>TDM!E25</f>
        <v>10035.014833340025</v>
      </c>
      <c r="R4" s="16">
        <f t="shared" ref="R4:R5" si="42">(($V4-$Q4)/5)+Q4</f>
        <v>10177.240889151186</v>
      </c>
      <c r="S4" s="16">
        <f t="shared" si="33"/>
        <v>10319.466944962347</v>
      </c>
      <c r="T4" s="16">
        <f t="shared" si="34"/>
        <v>10461.693000773508</v>
      </c>
      <c r="U4" s="16">
        <f t="shared" si="35"/>
        <v>10603.919056584669</v>
      </c>
      <c r="V4" s="39">
        <f>TDM!F25</f>
        <v>10746.145112395834</v>
      </c>
      <c r="W4" s="16">
        <f t="shared" ref="W4:W5" si="43">(($AA4-$V4)/5)+V4</f>
        <v>10896.322331462532</v>
      </c>
      <c r="X4" s="16">
        <f t="shared" si="36"/>
        <v>11046.49955052923</v>
      </c>
      <c r="Y4" s="16">
        <f t="shared" si="37"/>
        <v>11196.676769595928</v>
      </c>
      <c r="Z4" s="16">
        <f t="shared" si="38"/>
        <v>11346.853988662626</v>
      </c>
      <c r="AA4" s="39">
        <f>TDM!G25</f>
        <v>11497.031207729327</v>
      </c>
    </row>
    <row r="5" spans="1:36" x14ac:dyDescent="0.25">
      <c r="A5" s="115" t="s">
        <v>50</v>
      </c>
      <c r="B5" s="39">
        <f>TDM!B26</f>
        <v>15325.223978699474</v>
      </c>
      <c r="C5" s="16">
        <f t="shared" si="39"/>
        <v>15542.428058325891</v>
      </c>
      <c r="D5" s="16">
        <f t="shared" si="24"/>
        <v>15759.632137952309</v>
      </c>
      <c r="E5" s="16">
        <f t="shared" si="25"/>
        <v>15976.836217578726</v>
      </c>
      <c r="F5" s="16">
        <f t="shared" si="26"/>
        <v>16194.040297205143</v>
      </c>
      <c r="G5" s="39">
        <f>TDM!C26</f>
        <v>16411.244376831557</v>
      </c>
      <c r="H5" s="16">
        <f t="shared" si="40"/>
        <v>16643.84060089643</v>
      </c>
      <c r="I5" s="16">
        <f t="shared" si="27"/>
        <v>16876.436824961304</v>
      </c>
      <c r="J5" s="16">
        <f t="shared" si="28"/>
        <v>17109.033049026177</v>
      </c>
      <c r="K5" s="16">
        <f t="shared" si="29"/>
        <v>17341.62927309105</v>
      </c>
      <c r="L5" s="39">
        <f>TDM!D26</f>
        <v>17574.225497155916</v>
      </c>
      <c r="M5" s="16">
        <f t="shared" si="41"/>
        <v>17823.304628368769</v>
      </c>
      <c r="N5" s="16">
        <f t="shared" si="30"/>
        <v>18072.383759581622</v>
      </c>
      <c r="O5" s="16">
        <f t="shared" si="31"/>
        <v>18321.462890794475</v>
      </c>
      <c r="P5" s="16">
        <f t="shared" si="32"/>
        <v>18570.542022007328</v>
      </c>
      <c r="Q5" s="39">
        <f>TDM!E26</f>
        <v>18819.621153220185</v>
      </c>
      <c r="R5" s="16">
        <f t="shared" si="42"/>
        <v>19086.351251076147</v>
      </c>
      <c r="S5" s="16">
        <f t="shared" si="33"/>
        <v>19353.081348932108</v>
      </c>
      <c r="T5" s="16">
        <f t="shared" si="34"/>
        <v>19619.81144678807</v>
      </c>
      <c r="U5" s="16">
        <f t="shared" si="35"/>
        <v>19886.541544644031</v>
      </c>
      <c r="V5" s="39">
        <f>TDM!F26</f>
        <v>20153.271642499996</v>
      </c>
      <c r="W5" s="16">
        <f t="shared" si="43"/>
        <v>20434.913315742917</v>
      </c>
      <c r="X5" s="16">
        <f t="shared" si="36"/>
        <v>20716.554988985838</v>
      </c>
      <c r="Y5" s="16">
        <f t="shared" si="37"/>
        <v>20998.196662228758</v>
      </c>
      <c r="Z5" s="16">
        <f t="shared" si="38"/>
        <v>21279.838335471679</v>
      </c>
      <c r="AA5" s="39">
        <f>TDM!G26</f>
        <v>21561.480008714603</v>
      </c>
      <c r="AG5" s="4"/>
      <c r="AH5" s="4"/>
      <c r="AI5" s="4"/>
      <c r="AJ5" s="4"/>
    </row>
    <row r="6" spans="1:36" x14ac:dyDescent="0.25">
      <c r="A6" s="118" t="s">
        <v>156</v>
      </c>
      <c r="B6" s="39">
        <f t="shared" ref="B6:Z6" si="44">B4+B5</f>
        <v>23496.953297713582</v>
      </c>
      <c r="C6" s="39">
        <f t="shared" si="44"/>
        <v>23829.975126441717</v>
      </c>
      <c r="D6" s="39">
        <f t="shared" si="44"/>
        <v>24162.996955169852</v>
      </c>
      <c r="E6" s="39">
        <f t="shared" si="44"/>
        <v>24496.018783897991</v>
      </c>
      <c r="F6" s="39">
        <f t="shared" si="44"/>
        <v>24829.04061262613</v>
      </c>
      <c r="G6" s="39">
        <f t="shared" si="44"/>
        <v>25162.062441354261</v>
      </c>
      <c r="H6" s="39">
        <f t="shared" si="44"/>
        <v>25518.683827225883</v>
      </c>
      <c r="I6" s="39">
        <f t="shared" si="44"/>
        <v>25875.305213097505</v>
      </c>
      <c r="J6" s="39">
        <f t="shared" si="44"/>
        <v>26231.92659896913</v>
      </c>
      <c r="K6" s="39">
        <f t="shared" si="44"/>
        <v>26588.547984840756</v>
      </c>
      <c r="L6" s="39">
        <f t="shared" si="44"/>
        <v>26945.169370712367</v>
      </c>
      <c r="M6" s="39">
        <f t="shared" si="44"/>
        <v>27327.062693881933</v>
      </c>
      <c r="N6" s="39">
        <f t="shared" si="44"/>
        <v>27708.956017051503</v>
      </c>
      <c r="O6" s="39">
        <f t="shared" si="44"/>
        <v>28090.849340221073</v>
      </c>
      <c r="P6" s="39">
        <f t="shared" si="44"/>
        <v>28472.74266339064</v>
      </c>
      <c r="Q6" s="39">
        <f t="shared" si="44"/>
        <v>28854.63598656021</v>
      </c>
      <c r="R6" s="39">
        <f t="shared" si="44"/>
        <v>29263.592140227331</v>
      </c>
      <c r="S6" s="39">
        <f t="shared" si="44"/>
        <v>29672.548293894455</v>
      </c>
      <c r="T6" s="39">
        <f t="shared" si="44"/>
        <v>30081.50444756158</v>
      </c>
      <c r="U6" s="39">
        <f t="shared" si="44"/>
        <v>30490.4606012287</v>
      </c>
      <c r="V6" s="39">
        <f t="shared" si="44"/>
        <v>30899.416754895828</v>
      </c>
      <c r="W6" s="39">
        <f t="shared" si="44"/>
        <v>31331.235647205449</v>
      </c>
      <c r="X6" s="39">
        <f t="shared" si="44"/>
        <v>31763.054539515069</v>
      </c>
      <c r="Y6" s="39">
        <f t="shared" si="44"/>
        <v>32194.873431824686</v>
      </c>
      <c r="Z6" s="39">
        <f t="shared" si="44"/>
        <v>32626.692324134303</v>
      </c>
      <c r="AA6" s="39">
        <f>AA4+AA5</f>
        <v>33058.511216443934</v>
      </c>
      <c r="AG6" s="4"/>
      <c r="AH6" s="4"/>
      <c r="AI6" s="4"/>
      <c r="AJ6" s="4"/>
    </row>
    <row r="7" spans="1:36" s="139" customFormat="1" x14ac:dyDescent="0.25">
      <c r="A7" s="148" t="s">
        <v>229</v>
      </c>
      <c r="B7" s="149">
        <f>SUM(TDM!B24:B26)</f>
        <v>226882.66180627578</v>
      </c>
      <c r="C7" s="20">
        <f t="shared" si="39"/>
        <v>230098.26503721828</v>
      </c>
      <c r="D7" s="20">
        <f t="shared" si="39"/>
        <v>233313.86826816079</v>
      </c>
      <c r="E7" s="20">
        <f t="shared" si="39"/>
        <v>236529.4714991033</v>
      </c>
      <c r="F7" s="20">
        <f t="shared" si="39"/>
        <v>239745.0747300458</v>
      </c>
      <c r="G7" s="149">
        <f>SUM(TDM!C24:C26)</f>
        <v>242960.67796098837</v>
      </c>
      <c r="H7" s="20">
        <f t="shared" si="39"/>
        <v>246176.28119193087</v>
      </c>
      <c r="I7" s="20">
        <f t="shared" si="39"/>
        <v>249391.88442287338</v>
      </c>
      <c r="J7" s="20">
        <f t="shared" si="39"/>
        <v>252607.48765381589</v>
      </c>
      <c r="K7" s="20">
        <f t="shared" si="39"/>
        <v>255823.09088475839</v>
      </c>
      <c r="L7" s="149">
        <f>SUM(TDM!D24:D26)</f>
        <v>260178.06105283575</v>
      </c>
      <c r="M7" s="20">
        <f t="shared" si="39"/>
        <v>263393.66428377829</v>
      </c>
      <c r="N7" s="20">
        <f t="shared" si="39"/>
        <v>266609.26751472079</v>
      </c>
      <c r="O7" s="20">
        <f t="shared" si="39"/>
        <v>269824.8707456633</v>
      </c>
      <c r="P7" s="20">
        <f t="shared" si="39"/>
        <v>273040.4739766058</v>
      </c>
      <c r="Q7" s="149">
        <f>SUM(TDM!E24:E26)</f>
        <v>278615.55220093008</v>
      </c>
      <c r="R7" s="20">
        <f t="shared" si="39"/>
        <v>281831.15543187258</v>
      </c>
      <c r="S7" s="20">
        <f t="shared" si="39"/>
        <v>285046.75866281509</v>
      </c>
      <c r="T7" s="20">
        <f t="shared" si="39"/>
        <v>288262.3618937576</v>
      </c>
      <c r="U7" s="20">
        <f t="shared" si="39"/>
        <v>291477.9651247001</v>
      </c>
      <c r="V7" s="149">
        <f>SUM(TDM!F24:F26)</f>
        <v>298359.6142353646</v>
      </c>
      <c r="W7" s="20">
        <f t="shared" si="39"/>
        <v>301575.21746630711</v>
      </c>
      <c r="X7" s="20">
        <f t="shared" si="39"/>
        <v>304790.82069724961</v>
      </c>
      <c r="Y7" s="20">
        <f t="shared" si="39"/>
        <v>308006.42392819212</v>
      </c>
      <c r="Z7" s="20">
        <f t="shared" si="39"/>
        <v>311222.02715913462</v>
      </c>
      <c r="AA7" s="149">
        <f>SUM(TDM!G24:G26)</f>
        <v>319207.47022420418</v>
      </c>
      <c r="AG7" s="140"/>
      <c r="AH7" s="140"/>
      <c r="AI7" s="140"/>
      <c r="AJ7" s="140"/>
    </row>
    <row r="8" spans="1:36" x14ac:dyDescent="0.25">
      <c r="A8" s="116" t="s">
        <v>228</v>
      </c>
      <c r="B8" s="18">
        <f t="shared" ref="B8:AA8" si="45">SUM(B3:B5)</f>
        <v>324507.80189038569</v>
      </c>
      <c r="C8" s="18">
        <f t="shared" si="45"/>
        <v>329107.04419439111</v>
      </c>
      <c r="D8" s="18">
        <f t="shared" si="45"/>
        <v>333706.28649839648</v>
      </c>
      <c r="E8" s="18">
        <f t="shared" si="45"/>
        <v>338305.52880240191</v>
      </c>
      <c r="F8" s="18">
        <f t="shared" si="45"/>
        <v>342904.77110640734</v>
      </c>
      <c r="G8" s="18">
        <f t="shared" si="45"/>
        <v>347504.01341041271</v>
      </c>
      <c r="H8" s="18">
        <f t="shared" si="45"/>
        <v>352429.18054038117</v>
      </c>
      <c r="I8" s="18">
        <f t="shared" si="45"/>
        <v>357354.34767034964</v>
      </c>
      <c r="J8" s="18">
        <f t="shared" si="45"/>
        <v>362279.51480031811</v>
      </c>
      <c r="K8" s="18">
        <f t="shared" si="45"/>
        <v>367204.68193028664</v>
      </c>
      <c r="L8" s="18">
        <f t="shared" si="45"/>
        <v>372129.84906025499</v>
      </c>
      <c r="M8" s="18">
        <f t="shared" si="45"/>
        <v>377404.03764496953</v>
      </c>
      <c r="N8" s="18">
        <f t="shared" si="45"/>
        <v>382678.22622968408</v>
      </c>
      <c r="O8" s="18">
        <f t="shared" si="45"/>
        <v>387952.41481439868</v>
      </c>
      <c r="P8" s="18">
        <f t="shared" si="45"/>
        <v>393226.60339911323</v>
      </c>
      <c r="Q8" s="18">
        <f t="shared" si="45"/>
        <v>398500.79198382766</v>
      </c>
      <c r="R8" s="18">
        <f t="shared" si="45"/>
        <v>404148.73539226007</v>
      </c>
      <c r="S8" s="18">
        <f t="shared" si="45"/>
        <v>409796.67880069249</v>
      </c>
      <c r="T8" s="18">
        <f t="shared" si="45"/>
        <v>415444.62220912491</v>
      </c>
      <c r="U8" s="18">
        <f t="shared" si="45"/>
        <v>421092.56561755732</v>
      </c>
      <c r="V8" s="18">
        <f t="shared" si="45"/>
        <v>426740.50902598962</v>
      </c>
      <c r="W8" s="18">
        <f t="shared" si="45"/>
        <v>432704.20133037755</v>
      </c>
      <c r="X8" s="18">
        <f t="shared" si="45"/>
        <v>438667.89363476547</v>
      </c>
      <c r="Y8" s="18">
        <f t="shared" si="45"/>
        <v>444631.58593915345</v>
      </c>
      <c r="Z8" s="18">
        <f t="shared" si="45"/>
        <v>450595.27824354137</v>
      </c>
      <c r="AA8" s="18">
        <f t="shared" si="45"/>
        <v>456558.97054792912</v>
      </c>
      <c r="AG8" s="4"/>
      <c r="AH8" s="4"/>
      <c r="AI8" s="4"/>
      <c r="AJ8" s="4"/>
    </row>
    <row r="9" spans="1:36" x14ac:dyDescent="0.25">
      <c r="A9" s="116"/>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G9" s="4"/>
      <c r="AH9" s="4"/>
      <c r="AI9" s="4"/>
      <c r="AJ9" s="4"/>
    </row>
    <row r="10" spans="1:36" x14ac:dyDescent="0.25">
      <c r="A10" s="45" t="s">
        <v>215</v>
      </c>
      <c r="B10">
        <v>2025</v>
      </c>
      <c r="C10">
        <f>B10+1</f>
        <v>2026</v>
      </c>
      <c r="D10">
        <f t="shared" ref="D10:AA10" si="46">C10+1</f>
        <v>2027</v>
      </c>
      <c r="E10">
        <f t="shared" si="46"/>
        <v>2028</v>
      </c>
      <c r="F10">
        <f t="shared" si="46"/>
        <v>2029</v>
      </c>
      <c r="G10">
        <f t="shared" si="46"/>
        <v>2030</v>
      </c>
      <c r="H10">
        <f t="shared" si="46"/>
        <v>2031</v>
      </c>
      <c r="I10">
        <f t="shared" si="46"/>
        <v>2032</v>
      </c>
      <c r="J10">
        <f t="shared" si="46"/>
        <v>2033</v>
      </c>
      <c r="K10">
        <f t="shared" si="46"/>
        <v>2034</v>
      </c>
      <c r="L10">
        <f t="shared" si="46"/>
        <v>2035</v>
      </c>
      <c r="M10">
        <f t="shared" si="46"/>
        <v>2036</v>
      </c>
      <c r="N10">
        <f t="shared" si="46"/>
        <v>2037</v>
      </c>
      <c r="O10">
        <f t="shared" si="46"/>
        <v>2038</v>
      </c>
      <c r="P10">
        <f t="shared" si="46"/>
        <v>2039</v>
      </c>
      <c r="Q10">
        <f t="shared" si="46"/>
        <v>2040</v>
      </c>
      <c r="R10">
        <f t="shared" si="46"/>
        <v>2041</v>
      </c>
      <c r="S10">
        <f t="shared" si="46"/>
        <v>2042</v>
      </c>
      <c r="T10">
        <f t="shared" si="46"/>
        <v>2043</v>
      </c>
      <c r="U10">
        <f t="shared" si="46"/>
        <v>2044</v>
      </c>
      <c r="V10">
        <f t="shared" si="46"/>
        <v>2045</v>
      </c>
      <c r="W10">
        <f t="shared" si="46"/>
        <v>2046</v>
      </c>
      <c r="X10">
        <f t="shared" si="46"/>
        <v>2047</v>
      </c>
      <c r="Y10">
        <f t="shared" si="46"/>
        <v>2048</v>
      </c>
      <c r="Z10">
        <f t="shared" si="46"/>
        <v>2049</v>
      </c>
      <c r="AA10">
        <f t="shared" si="46"/>
        <v>2050</v>
      </c>
      <c r="AG10" s="4"/>
      <c r="AH10" s="4"/>
      <c r="AI10" s="4"/>
      <c r="AJ10" s="4"/>
    </row>
    <row r="11" spans="1:36" x14ac:dyDescent="0.25">
      <c r="A11" s="115" t="s">
        <v>48</v>
      </c>
      <c r="B11" s="39">
        <f>B3*'Look Up'!$D$47</f>
        <v>5388094.1898088297</v>
      </c>
      <c r="C11" s="39">
        <f>C3*'Look Up'!$D$47</f>
        <v>5464459.5363162933</v>
      </c>
      <c r="D11" s="39">
        <f>D3*'Look Up'!$D$47</f>
        <v>5540824.8828237569</v>
      </c>
      <c r="E11" s="39">
        <f>E3*'Look Up'!$D$47</f>
        <v>5617190.2293312196</v>
      </c>
      <c r="F11" s="39">
        <f>F3*'Look Up'!$D$47</f>
        <v>5693555.5758386832</v>
      </c>
      <c r="G11" s="39">
        <f>G3*'Look Up'!$D$47</f>
        <v>5769920.9223461458</v>
      </c>
      <c r="H11" s="39">
        <f>H3*'Look Up'!$D$47</f>
        <v>5851697.8911654791</v>
      </c>
      <c r="I11" s="39">
        <f>I3*'Look Up'!$D$47</f>
        <v>5933474.8599848133</v>
      </c>
      <c r="J11" s="39">
        <f>J3*'Look Up'!$D$47</f>
        <v>6015251.8288041465</v>
      </c>
      <c r="K11" s="39">
        <f>K3*'Look Up'!$D$47</f>
        <v>6097028.7976234807</v>
      </c>
      <c r="L11" s="39">
        <f>L3*'Look Up'!$D$47</f>
        <v>6178805.766442812</v>
      </c>
      <c r="M11" s="39">
        <f>M3*'Look Up'!$D$47</f>
        <v>6266377.8516244674</v>
      </c>
      <c r="N11" s="39">
        <f>N3*'Look Up'!$D$47</f>
        <v>6353949.9368061228</v>
      </c>
      <c r="O11" s="39">
        <f>O3*'Look Up'!$D$47</f>
        <v>6441522.0219877781</v>
      </c>
      <c r="P11" s="39">
        <f>P3*'Look Up'!$D$47</f>
        <v>6529094.1071694335</v>
      </c>
      <c r="Q11" s="39">
        <f>Q3*'Look Up'!$D$47</f>
        <v>6616666.192351087</v>
      </c>
      <c r="R11" s="39">
        <f>R3*'Look Up'!$D$47</f>
        <v>6710444.0642113853</v>
      </c>
      <c r="S11" s="39">
        <f>S3*'Look Up'!$D$47</f>
        <v>6804221.9360716846</v>
      </c>
      <c r="T11" s="39">
        <f>T3*'Look Up'!$D$47</f>
        <v>6897999.8079319829</v>
      </c>
      <c r="U11" s="39">
        <f>U3*'Look Up'!$D$47</f>
        <v>6991777.6797922822</v>
      </c>
      <c r="V11" s="39">
        <f>V3*'Look Up'!$D$47</f>
        <v>7085555.5516525786</v>
      </c>
      <c r="W11" s="39">
        <f>W3*'Look Up'!$D$47</f>
        <v>7184576.0857287804</v>
      </c>
      <c r="X11" s="39">
        <f>X3*'Look Up'!$D$47</f>
        <v>7283596.6198049821</v>
      </c>
      <c r="Y11" s="39">
        <f>Y3*'Look Up'!$D$47</f>
        <v>7382617.1538811838</v>
      </c>
      <c r="Z11" s="39">
        <f>Z3*'Look Up'!$D$47</f>
        <v>7481637.6879573856</v>
      </c>
      <c r="AA11" s="39">
        <f>AA3*'Look Up'!$D$47</f>
        <v>7580658.2220335845</v>
      </c>
      <c r="AG11" s="4"/>
      <c r="AH11" s="4"/>
      <c r="AI11" s="4"/>
      <c r="AJ11" s="4"/>
    </row>
    <row r="12" spans="1:36" x14ac:dyDescent="0.25">
      <c r="A12" s="115" t="s">
        <v>49</v>
      </c>
      <c r="B12" s="39">
        <f>B4*'Look Up'!$D$48</f>
        <v>251689.26302563449</v>
      </c>
      <c r="C12" s="39">
        <f>C4*'Look Up'!$D$48</f>
        <v>255256.44969796744</v>
      </c>
      <c r="D12" s="39">
        <f>D4*'Look Up'!$D$48</f>
        <v>258823.6363703004</v>
      </c>
      <c r="E12" s="39">
        <f>E4*'Look Up'!$D$48</f>
        <v>262390.82304263336</v>
      </c>
      <c r="F12" s="39">
        <f>F4*'Look Up'!$D$48</f>
        <v>265958.00971496635</v>
      </c>
      <c r="G12" s="39">
        <f>G4*'Look Up'!$D$48</f>
        <v>269525.19638729922</v>
      </c>
      <c r="H12" s="39">
        <f>H4*'Look Up'!$D$48</f>
        <v>273345.17137094715</v>
      </c>
      <c r="I12" s="39">
        <f>I4*'Look Up'!$D$48</f>
        <v>277165.14635459508</v>
      </c>
      <c r="J12" s="39">
        <f>J4*'Look Up'!$D$48</f>
        <v>280985.12133824296</v>
      </c>
      <c r="K12" s="39">
        <f>K4*'Look Up'!$D$48</f>
        <v>284805.09632189089</v>
      </c>
      <c r="L12" s="39">
        <f>L4*'Look Up'!$D$48</f>
        <v>288625.0713055387</v>
      </c>
      <c r="M12" s="39">
        <f>M4*'Look Up'!$D$48</f>
        <v>292715.74841780553</v>
      </c>
      <c r="N12" s="39">
        <f>N4*'Look Up'!$D$48</f>
        <v>296806.42553007236</v>
      </c>
      <c r="O12" s="39">
        <f>O4*'Look Up'!$D$48</f>
        <v>300897.10264233919</v>
      </c>
      <c r="P12" s="39">
        <f>P4*'Look Up'!$D$48</f>
        <v>304987.77975460602</v>
      </c>
      <c r="Q12" s="39">
        <f>Q4*'Look Up'!$D$48</f>
        <v>309078.45686687279</v>
      </c>
      <c r="R12" s="39">
        <f>R4*'Look Up'!$D$48</f>
        <v>313459.01938585652</v>
      </c>
      <c r="S12" s="39">
        <f>S4*'Look Up'!$D$48</f>
        <v>317839.58190484031</v>
      </c>
      <c r="T12" s="39">
        <f>T4*'Look Up'!$D$48</f>
        <v>322220.14442382404</v>
      </c>
      <c r="U12" s="39">
        <f>U4*'Look Up'!$D$48</f>
        <v>326600.70694280782</v>
      </c>
      <c r="V12" s="39">
        <f>V4*'Look Up'!$D$48</f>
        <v>330981.26946179167</v>
      </c>
      <c r="W12" s="39">
        <f>W4*'Look Up'!$D$48</f>
        <v>335606.72780904599</v>
      </c>
      <c r="X12" s="39">
        <f>X4*'Look Up'!$D$48</f>
        <v>340232.1861563003</v>
      </c>
      <c r="Y12" s="39">
        <f>Y4*'Look Up'!$D$48</f>
        <v>344857.64450355456</v>
      </c>
      <c r="Z12" s="39">
        <f>Z4*'Look Up'!$D$48</f>
        <v>349483.10285080888</v>
      </c>
      <c r="AA12" s="39">
        <f>AA4*'Look Up'!$D$48</f>
        <v>354108.56119806331</v>
      </c>
      <c r="AG12" s="9"/>
      <c r="AH12" s="9"/>
      <c r="AI12" s="9"/>
      <c r="AJ12" s="9"/>
    </row>
    <row r="13" spans="1:36" x14ac:dyDescent="0.25">
      <c r="A13" s="115" t="s">
        <v>50</v>
      </c>
      <c r="B13" s="39">
        <f>B5*'Look Up'!$D$48</f>
        <v>472016.89854394383</v>
      </c>
      <c r="C13" s="39">
        <f>C5*'Look Up'!$D$48</f>
        <v>478706.78419643745</v>
      </c>
      <c r="D13" s="39">
        <f>D5*'Look Up'!$D$48</f>
        <v>485396.66984893114</v>
      </c>
      <c r="E13" s="39">
        <f>E5*'Look Up'!$D$48</f>
        <v>492086.55550142477</v>
      </c>
      <c r="F13" s="39">
        <f>F5*'Look Up'!$D$48</f>
        <v>498776.44115391845</v>
      </c>
      <c r="G13" s="39">
        <f>G5*'Look Up'!$D$48</f>
        <v>505466.32680641196</v>
      </c>
      <c r="H13" s="39">
        <f>H5*'Look Up'!$D$48</f>
        <v>512630.29050761007</v>
      </c>
      <c r="I13" s="39">
        <f>I5*'Look Up'!$D$48</f>
        <v>519794.25420880818</v>
      </c>
      <c r="J13" s="39">
        <f>J5*'Look Up'!$D$48</f>
        <v>526958.21791000629</v>
      </c>
      <c r="K13" s="39">
        <f>K5*'Look Up'!$D$48</f>
        <v>534122.1816112044</v>
      </c>
      <c r="L13" s="39">
        <f>L5*'Look Up'!$D$48</f>
        <v>541286.14531240228</v>
      </c>
      <c r="M13" s="39">
        <f>M5*'Look Up'!$D$48</f>
        <v>548957.78255375812</v>
      </c>
      <c r="N13" s="39">
        <f>N5*'Look Up'!$D$48</f>
        <v>556629.41979511396</v>
      </c>
      <c r="O13" s="39">
        <f>O5*'Look Up'!$D$48</f>
        <v>564301.05703646981</v>
      </c>
      <c r="P13" s="39">
        <f>P5*'Look Up'!$D$48</f>
        <v>571972.69427782577</v>
      </c>
      <c r="Q13" s="39">
        <f>Q5*'Look Up'!$D$48</f>
        <v>579644.33151918172</v>
      </c>
      <c r="R13" s="39">
        <f>R5*'Look Up'!$D$48</f>
        <v>587859.61853314529</v>
      </c>
      <c r="S13" s="39">
        <f>S5*'Look Up'!$D$48</f>
        <v>596074.90554710897</v>
      </c>
      <c r="T13" s="39">
        <f>T5*'Look Up'!$D$48</f>
        <v>604290.19256107253</v>
      </c>
      <c r="U13" s="39">
        <f>U5*'Look Up'!$D$48</f>
        <v>612505.47957503621</v>
      </c>
      <c r="V13" s="39">
        <f>V5*'Look Up'!$D$48</f>
        <v>620720.76658899989</v>
      </c>
      <c r="W13" s="39">
        <f>W5*'Look Up'!$D$48</f>
        <v>629395.33012488182</v>
      </c>
      <c r="X13" s="39">
        <f>X5*'Look Up'!$D$48</f>
        <v>638069.89366076386</v>
      </c>
      <c r="Y13" s="39">
        <f>Y5*'Look Up'!$D$48</f>
        <v>646744.45719664579</v>
      </c>
      <c r="Z13" s="39">
        <f>Z5*'Look Up'!$D$48</f>
        <v>655419.02073252772</v>
      </c>
      <c r="AA13" s="39">
        <f>AA5*'Look Up'!$D$48</f>
        <v>664093.58426840976</v>
      </c>
    </row>
    <row r="14" spans="1:36" s="139" customFormat="1" x14ac:dyDescent="0.25">
      <c r="A14" s="118" t="s">
        <v>156</v>
      </c>
      <c r="B14" s="39">
        <f t="shared" ref="B14:Z14" si="47">B12+B13</f>
        <v>723706.16156957834</v>
      </c>
      <c r="C14" s="39">
        <f t="shared" si="47"/>
        <v>733963.23389440496</v>
      </c>
      <c r="D14" s="39">
        <f t="shared" si="47"/>
        <v>744220.30621923157</v>
      </c>
      <c r="E14" s="39">
        <f t="shared" si="47"/>
        <v>754477.37854405819</v>
      </c>
      <c r="F14" s="39">
        <f t="shared" si="47"/>
        <v>764734.4508688848</v>
      </c>
      <c r="G14" s="39">
        <f t="shared" si="47"/>
        <v>774991.52319371118</v>
      </c>
      <c r="H14" s="39">
        <f t="shared" si="47"/>
        <v>785975.46187855722</v>
      </c>
      <c r="I14" s="39">
        <f t="shared" si="47"/>
        <v>796959.40056340327</v>
      </c>
      <c r="J14" s="39">
        <f t="shared" si="47"/>
        <v>807943.33924824931</v>
      </c>
      <c r="K14" s="39">
        <f t="shared" si="47"/>
        <v>818927.27793309535</v>
      </c>
      <c r="L14" s="39">
        <f t="shared" si="47"/>
        <v>829911.21661794093</v>
      </c>
      <c r="M14" s="39">
        <f t="shared" si="47"/>
        <v>841673.53097156365</v>
      </c>
      <c r="N14" s="39">
        <f t="shared" si="47"/>
        <v>853435.84532518638</v>
      </c>
      <c r="O14" s="39">
        <f t="shared" si="47"/>
        <v>865198.159678809</v>
      </c>
      <c r="P14" s="39">
        <f t="shared" si="47"/>
        <v>876960.47403243184</v>
      </c>
      <c r="Q14" s="39">
        <f t="shared" si="47"/>
        <v>888722.78838605457</v>
      </c>
      <c r="R14" s="39">
        <f t="shared" si="47"/>
        <v>901318.63791900175</v>
      </c>
      <c r="S14" s="39">
        <f t="shared" si="47"/>
        <v>913914.48745194927</v>
      </c>
      <c r="T14" s="39">
        <f t="shared" si="47"/>
        <v>926510.33698489657</v>
      </c>
      <c r="U14" s="39">
        <f t="shared" si="47"/>
        <v>939106.18651784398</v>
      </c>
      <c r="V14" s="39">
        <f t="shared" si="47"/>
        <v>951702.03605079162</v>
      </c>
      <c r="W14" s="39">
        <f t="shared" si="47"/>
        <v>965002.05793392775</v>
      </c>
      <c r="X14" s="39">
        <f t="shared" si="47"/>
        <v>978302.07981706411</v>
      </c>
      <c r="Y14" s="39">
        <f t="shared" si="47"/>
        <v>991602.10170020035</v>
      </c>
      <c r="Z14" s="39">
        <f t="shared" si="47"/>
        <v>1004902.1235833366</v>
      </c>
      <c r="AA14" s="39">
        <f t="shared" ref="AA14" si="48">AA12+AA13</f>
        <v>1018202.1454664731</v>
      </c>
    </row>
    <row r="15" spans="1:36" x14ac:dyDescent="0.25">
      <c r="A15" s="116" t="s">
        <v>7</v>
      </c>
      <c r="B15" s="18">
        <f t="shared" ref="B15:AA15" si="49">SUM(B11:B13)</f>
        <v>6111800.3513784083</v>
      </c>
      <c r="C15" s="18">
        <f t="shared" si="49"/>
        <v>6198422.7702106982</v>
      </c>
      <c r="D15" s="18">
        <f t="shared" si="49"/>
        <v>6285045.1890429882</v>
      </c>
      <c r="E15" s="18">
        <f t="shared" si="49"/>
        <v>6371667.6078752773</v>
      </c>
      <c r="F15" s="18">
        <f t="shared" si="49"/>
        <v>6458290.0267075682</v>
      </c>
      <c r="G15" s="18">
        <f t="shared" si="49"/>
        <v>6544912.4455398573</v>
      </c>
      <c r="H15" s="18">
        <f t="shared" si="49"/>
        <v>6637673.3530440358</v>
      </c>
      <c r="I15" s="18">
        <f t="shared" si="49"/>
        <v>6730434.2605482163</v>
      </c>
      <c r="J15" s="18">
        <f t="shared" si="49"/>
        <v>6823195.1680523958</v>
      </c>
      <c r="K15" s="18">
        <f t="shared" si="49"/>
        <v>6915956.0755565763</v>
      </c>
      <c r="L15" s="18">
        <f t="shared" si="49"/>
        <v>7008716.983060753</v>
      </c>
      <c r="M15" s="18">
        <f t="shared" si="49"/>
        <v>7108051.3825960318</v>
      </c>
      <c r="N15" s="18">
        <f t="shared" si="49"/>
        <v>7207385.7821313087</v>
      </c>
      <c r="O15" s="18">
        <f t="shared" si="49"/>
        <v>7306720.1816665875</v>
      </c>
      <c r="P15" s="18">
        <f t="shared" si="49"/>
        <v>7406054.5812018653</v>
      </c>
      <c r="Q15" s="18">
        <f t="shared" si="49"/>
        <v>7505388.9807371413</v>
      </c>
      <c r="R15" s="18">
        <f t="shared" si="49"/>
        <v>7611762.7021303875</v>
      </c>
      <c r="S15" s="18">
        <f t="shared" si="49"/>
        <v>7718136.4235236347</v>
      </c>
      <c r="T15" s="18">
        <f t="shared" si="49"/>
        <v>7824510.144916879</v>
      </c>
      <c r="U15" s="18">
        <f t="shared" si="49"/>
        <v>7930883.8663101261</v>
      </c>
      <c r="V15" s="18">
        <f t="shared" si="49"/>
        <v>8037257.5877033705</v>
      </c>
      <c r="W15" s="18">
        <f t="shared" si="49"/>
        <v>8149578.1436627088</v>
      </c>
      <c r="X15" s="18">
        <f t="shared" si="49"/>
        <v>8261898.6996220462</v>
      </c>
      <c r="Y15" s="18">
        <f t="shared" si="49"/>
        <v>8374219.2555813836</v>
      </c>
      <c r="Z15" s="18">
        <f t="shared" si="49"/>
        <v>8486539.8115407228</v>
      </c>
      <c r="AA15" s="18">
        <f t="shared" si="49"/>
        <v>8598860.3675000574</v>
      </c>
      <c r="AB15" s="10"/>
      <c r="AC15" s="10"/>
      <c r="AD15" s="10"/>
      <c r="AE15" s="10"/>
      <c r="AF15" s="10"/>
      <c r="AG15" s="10"/>
      <c r="AH15" s="10"/>
      <c r="AI15" s="10"/>
      <c r="AJ15" s="10"/>
    </row>
    <row r="19" spans="1:36" x14ac:dyDescent="0.25">
      <c r="A19" s="14"/>
      <c r="B19" s="14"/>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36" x14ac:dyDescent="0.25">
      <c r="A20" s="14"/>
      <c r="B20" s="13"/>
      <c r="C20" s="11"/>
      <c r="D20" s="11"/>
      <c r="E20" s="11"/>
      <c r="F20" s="30"/>
      <c r="G20" s="30"/>
      <c r="H20" s="30"/>
      <c r="I20" s="30"/>
      <c r="J20" s="30"/>
      <c r="K20" s="30"/>
      <c r="L20" s="30"/>
      <c r="M20" s="30"/>
      <c r="N20" s="30"/>
      <c r="O20" s="30"/>
      <c r="P20" s="30"/>
      <c r="Q20" s="30"/>
      <c r="R20" s="30"/>
      <c r="S20" s="30"/>
      <c r="T20" s="30"/>
      <c r="U20" s="30"/>
      <c r="V20" s="30"/>
      <c r="W20" s="30"/>
      <c r="X20" s="30"/>
      <c r="Y20" s="30"/>
      <c r="Z20" s="30"/>
      <c r="AA20" s="10"/>
    </row>
    <row r="21" spans="1:36" x14ac:dyDescent="0.25">
      <c r="A21" s="28"/>
      <c r="B21" s="28"/>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36" x14ac:dyDescent="0.25">
      <c r="A22" s="31"/>
      <c r="B22" s="3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36" x14ac:dyDescent="0.25">
      <c r="A23" s="26"/>
      <c r="B23" s="26"/>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36" x14ac:dyDescent="0.25">
      <c r="A24" s="26"/>
      <c r="B24" s="26"/>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36" x14ac:dyDescent="0.25">
      <c r="A25" s="26"/>
      <c r="B25" s="26"/>
      <c r="C25" s="11"/>
      <c r="D25" s="11"/>
      <c r="E25" s="11"/>
      <c r="F25" s="11"/>
      <c r="G25" s="11"/>
      <c r="H25" s="11"/>
      <c r="I25" s="11"/>
      <c r="J25" s="11"/>
      <c r="K25" s="11"/>
      <c r="L25" s="11"/>
      <c r="M25" s="11"/>
      <c r="N25" s="11"/>
      <c r="O25" s="11"/>
      <c r="P25" s="11"/>
      <c r="Q25" s="11"/>
      <c r="R25" s="11"/>
      <c r="S25" s="11"/>
      <c r="T25" s="11"/>
      <c r="U25" s="11"/>
      <c r="V25" s="11"/>
      <c r="W25" s="11"/>
      <c r="X25" s="11"/>
      <c r="Y25" s="11"/>
      <c r="Z25" s="11"/>
      <c r="AB25" s="7"/>
      <c r="AC25" s="7"/>
      <c r="AD25" s="7"/>
      <c r="AE25" s="7"/>
      <c r="AF25" s="7"/>
      <c r="AG25" s="7"/>
      <c r="AH25" s="7"/>
      <c r="AI25" s="7"/>
      <c r="AJ25" s="7"/>
    </row>
    <row r="26" spans="1:36" x14ac:dyDescent="0.25">
      <c r="A26" s="26"/>
      <c r="B26" s="26"/>
      <c r="C26" s="11"/>
      <c r="D26" s="11"/>
      <c r="E26" s="11"/>
      <c r="F26" s="11"/>
      <c r="G26" s="11"/>
      <c r="H26" s="11"/>
      <c r="I26" s="11"/>
      <c r="J26" s="11"/>
      <c r="K26" s="11"/>
      <c r="L26" s="11"/>
      <c r="M26" s="11"/>
      <c r="N26" s="11"/>
      <c r="O26" s="11"/>
      <c r="P26" s="11"/>
      <c r="Q26" s="11"/>
      <c r="R26" s="11"/>
      <c r="S26" s="11"/>
      <c r="T26" s="11"/>
      <c r="U26" s="11"/>
      <c r="V26" s="11"/>
      <c r="W26" s="11"/>
      <c r="X26" s="11"/>
      <c r="Y26" s="11"/>
      <c r="Z26" s="11"/>
      <c r="AB26" s="7"/>
      <c r="AC26" s="7"/>
      <c r="AD26" s="7"/>
      <c r="AE26" s="7"/>
      <c r="AF26" s="7"/>
      <c r="AG26" s="7"/>
      <c r="AH26" s="7"/>
      <c r="AI26" s="7"/>
      <c r="AJ26" s="7"/>
    </row>
    <row r="27" spans="1:36" x14ac:dyDescent="0.25">
      <c r="A27" s="26"/>
      <c r="B27" s="26"/>
      <c r="C27" s="11"/>
      <c r="D27" s="11"/>
      <c r="E27" s="11"/>
      <c r="F27" s="11"/>
      <c r="G27" s="11"/>
      <c r="H27" s="11"/>
      <c r="I27" s="11"/>
      <c r="J27" s="11"/>
      <c r="K27" s="11"/>
      <c r="L27" s="11"/>
      <c r="M27" s="11"/>
      <c r="N27" s="11"/>
      <c r="O27" s="11"/>
      <c r="P27" s="11"/>
      <c r="Q27" s="11"/>
      <c r="R27" s="11"/>
      <c r="S27" s="11"/>
      <c r="T27" s="11"/>
      <c r="U27" s="11"/>
      <c r="V27" s="11"/>
      <c r="W27" s="11"/>
      <c r="X27" s="11"/>
      <c r="Y27" s="11"/>
      <c r="Z27" s="11"/>
      <c r="AB27" s="7"/>
      <c r="AC27" s="7"/>
      <c r="AD27" s="7"/>
      <c r="AE27" s="7"/>
      <c r="AF27" s="7"/>
      <c r="AG27" s="7"/>
      <c r="AH27" s="7"/>
      <c r="AI27" s="7"/>
      <c r="AJ27" s="7"/>
    </row>
    <row r="28" spans="1:36" x14ac:dyDescent="0.25">
      <c r="A28" s="32"/>
      <c r="B28" s="32"/>
      <c r="C28" s="11"/>
      <c r="D28" s="11"/>
      <c r="E28" s="11"/>
      <c r="F28" s="11"/>
      <c r="G28" s="11"/>
      <c r="H28" s="11"/>
      <c r="I28" s="11"/>
      <c r="J28" s="32"/>
      <c r="K28" s="11"/>
      <c r="L28" s="11"/>
      <c r="M28" s="11"/>
      <c r="N28" s="11"/>
      <c r="O28" s="11"/>
      <c r="P28" s="11"/>
      <c r="Q28" s="11"/>
      <c r="R28" s="11"/>
      <c r="S28" s="11"/>
      <c r="T28" s="11"/>
      <c r="U28" s="11"/>
      <c r="V28" s="11"/>
      <c r="W28" s="11"/>
      <c r="X28" s="11"/>
      <c r="Y28" s="11"/>
      <c r="Z28" s="11"/>
      <c r="AB28" s="7"/>
      <c r="AC28" s="7"/>
      <c r="AD28" s="7"/>
      <c r="AE28" s="7"/>
      <c r="AF28" s="7"/>
      <c r="AG28" s="7"/>
      <c r="AH28" s="7"/>
      <c r="AI28" s="7"/>
      <c r="AJ28" s="7"/>
    </row>
    <row r="29" spans="1:36" x14ac:dyDescent="0.25">
      <c r="A29" s="33"/>
      <c r="B29" s="33"/>
      <c r="C29" s="11"/>
      <c r="D29" s="11"/>
      <c r="E29" s="11"/>
      <c r="F29" s="11"/>
      <c r="G29" s="11"/>
      <c r="H29" s="11"/>
      <c r="I29" s="11"/>
      <c r="J29" s="32"/>
      <c r="K29" s="11"/>
      <c r="L29" s="11"/>
      <c r="M29" s="11"/>
      <c r="N29" s="11"/>
      <c r="O29" s="11"/>
      <c r="P29" s="11"/>
      <c r="Q29" s="11"/>
      <c r="R29" s="11"/>
      <c r="S29" s="11"/>
      <c r="T29" s="11"/>
      <c r="U29" s="11"/>
      <c r="V29" s="11"/>
      <c r="W29" s="11"/>
      <c r="X29" s="11"/>
      <c r="Y29" s="11"/>
      <c r="Z29" s="11"/>
      <c r="AB29" s="7"/>
      <c r="AC29" s="7"/>
      <c r="AD29" s="7"/>
      <c r="AE29" s="7"/>
      <c r="AF29" s="7"/>
      <c r="AG29" s="7"/>
      <c r="AH29" s="7"/>
      <c r="AI29" s="7"/>
      <c r="AJ29" s="7"/>
    </row>
    <row r="30" spans="1:36" x14ac:dyDescent="0.25">
      <c r="A30" s="26"/>
      <c r="B30" s="26"/>
      <c r="C30" s="11"/>
      <c r="D30" s="11"/>
      <c r="E30" s="11"/>
      <c r="F30" s="34"/>
      <c r="G30" s="34"/>
      <c r="H30" s="34"/>
      <c r="I30" s="34"/>
      <c r="J30" s="34"/>
      <c r="K30" s="34"/>
      <c r="L30" s="34"/>
      <c r="M30" s="34"/>
      <c r="N30" s="34"/>
      <c r="O30" s="34"/>
      <c r="P30" s="34"/>
      <c r="Q30" s="34"/>
      <c r="R30" s="34"/>
      <c r="S30" s="34"/>
      <c r="T30" s="34"/>
      <c r="U30" s="34"/>
      <c r="V30" s="34"/>
      <c r="W30" s="34"/>
      <c r="X30" s="34"/>
      <c r="Y30" s="34"/>
      <c r="Z30" s="34"/>
      <c r="AA30" s="7"/>
      <c r="AB30" s="9"/>
      <c r="AC30" s="9"/>
      <c r="AD30" s="9"/>
      <c r="AE30" s="9"/>
      <c r="AF30" s="9"/>
      <c r="AG30" s="9"/>
      <c r="AH30" s="9"/>
      <c r="AI30" s="9"/>
      <c r="AJ30" s="9"/>
    </row>
    <row r="31" spans="1:36" x14ac:dyDescent="0.25">
      <c r="A31" s="26"/>
      <c r="B31" s="26"/>
      <c r="C31" s="11"/>
      <c r="D31" s="11"/>
      <c r="E31" s="11"/>
      <c r="F31" s="34"/>
      <c r="G31" s="34"/>
      <c r="H31" s="34"/>
      <c r="I31" s="34"/>
      <c r="J31" s="34"/>
      <c r="K31" s="34"/>
      <c r="L31" s="34"/>
      <c r="M31" s="34"/>
      <c r="N31" s="34"/>
      <c r="O31" s="34"/>
      <c r="P31" s="34"/>
      <c r="Q31" s="34"/>
      <c r="R31" s="34"/>
      <c r="S31" s="34"/>
      <c r="T31" s="34"/>
      <c r="U31" s="34"/>
      <c r="V31" s="34"/>
      <c r="W31" s="34"/>
      <c r="X31" s="34"/>
      <c r="Y31" s="34"/>
      <c r="Z31" s="34"/>
      <c r="AA31" s="7"/>
      <c r="AB31" s="10"/>
      <c r="AC31" s="10"/>
      <c r="AD31" s="10"/>
      <c r="AE31" s="10"/>
      <c r="AF31" s="10"/>
      <c r="AG31" s="10"/>
      <c r="AH31" s="10"/>
      <c r="AI31" s="10"/>
      <c r="AJ31" s="10"/>
    </row>
    <row r="32" spans="1:36" x14ac:dyDescent="0.25">
      <c r="A32" s="26"/>
      <c r="B32" s="26"/>
      <c r="C32" s="11"/>
      <c r="D32" s="11"/>
      <c r="E32" s="11"/>
      <c r="F32" s="34"/>
      <c r="G32" s="34"/>
      <c r="H32" s="34"/>
      <c r="I32" s="34"/>
      <c r="J32" s="34"/>
      <c r="K32" s="34"/>
      <c r="L32" s="34"/>
      <c r="M32" s="34"/>
      <c r="N32" s="34"/>
      <c r="O32" s="34"/>
      <c r="P32" s="34"/>
      <c r="Q32" s="34"/>
      <c r="R32" s="34"/>
      <c r="S32" s="34"/>
      <c r="T32" s="34"/>
      <c r="U32" s="34"/>
      <c r="V32" s="34"/>
      <c r="W32" s="34"/>
      <c r="X32" s="34"/>
      <c r="Y32" s="34"/>
      <c r="Z32" s="34"/>
      <c r="AA32" s="7"/>
      <c r="AB32" s="4"/>
      <c r="AC32" s="4"/>
      <c r="AD32" s="4"/>
      <c r="AE32" s="4"/>
      <c r="AF32" s="4"/>
      <c r="AG32" s="4"/>
      <c r="AH32" s="4"/>
      <c r="AI32" s="4"/>
      <c r="AJ32" s="4"/>
    </row>
    <row r="33" spans="1:36" x14ac:dyDescent="0.25">
      <c r="A33" s="26"/>
      <c r="B33" s="26"/>
      <c r="C33" s="11"/>
      <c r="D33" s="11"/>
      <c r="E33" s="11"/>
      <c r="F33" s="34"/>
      <c r="G33" s="34"/>
      <c r="H33" s="34"/>
      <c r="I33" s="34"/>
      <c r="J33" s="34"/>
      <c r="K33" s="34"/>
      <c r="L33" s="34"/>
      <c r="M33" s="34"/>
      <c r="N33" s="34"/>
      <c r="O33" s="34"/>
      <c r="P33" s="34"/>
      <c r="Q33" s="34"/>
      <c r="R33" s="34"/>
      <c r="S33" s="34"/>
      <c r="T33" s="34"/>
      <c r="U33" s="34"/>
      <c r="V33" s="34"/>
      <c r="W33" s="34"/>
      <c r="X33" s="34"/>
      <c r="Y33" s="34"/>
      <c r="Z33" s="34"/>
      <c r="AA33" s="7"/>
      <c r="AB33" s="4"/>
      <c r="AC33" s="4"/>
      <c r="AD33" s="4"/>
      <c r="AE33" s="4"/>
      <c r="AF33" s="4"/>
      <c r="AG33" s="4"/>
      <c r="AH33" s="4"/>
      <c r="AI33" s="4"/>
      <c r="AJ33" s="4"/>
    </row>
    <row r="34" spans="1:36" x14ac:dyDescent="0.25">
      <c r="A34" s="26"/>
      <c r="B34" s="26"/>
      <c r="C34" s="11"/>
      <c r="D34" s="11"/>
      <c r="E34" s="11"/>
      <c r="F34" s="34"/>
      <c r="G34" s="34"/>
      <c r="H34" s="34"/>
      <c r="I34" s="34"/>
      <c r="J34" s="34"/>
      <c r="K34" s="34"/>
      <c r="L34" s="34"/>
      <c r="M34" s="34"/>
      <c r="N34" s="34"/>
      <c r="O34" s="34"/>
      <c r="P34" s="34"/>
      <c r="Q34" s="34"/>
      <c r="R34" s="34"/>
      <c r="S34" s="34"/>
      <c r="T34" s="34"/>
      <c r="U34" s="34"/>
      <c r="V34" s="34"/>
      <c r="W34" s="34"/>
      <c r="X34" s="34"/>
      <c r="Y34" s="34"/>
      <c r="Z34" s="34"/>
      <c r="AA34" s="7"/>
      <c r="AB34" s="9"/>
      <c r="AC34" s="9"/>
      <c r="AD34" s="9"/>
      <c r="AE34" s="9"/>
      <c r="AF34" s="9"/>
      <c r="AG34" s="9"/>
      <c r="AH34" s="9"/>
      <c r="AI34" s="9"/>
      <c r="AJ34" s="9"/>
    </row>
    <row r="35" spans="1:36" x14ac:dyDescent="0.25">
      <c r="A35" s="35"/>
      <c r="B35" s="35"/>
      <c r="C35" s="11"/>
      <c r="D35" s="11"/>
      <c r="E35" s="11"/>
      <c r="F35" s="29"/>
      <c r="G35" s="29"/>
      <c r="H35" s="29"/>
      <c r="I35" s="29"/>
      <c r="J35" s="29"/>
      <c r="K35" s="29"/>
      <c r="L35" s="29"/>
      <c r="M35" s="29"/>
      <c r="N35" s="29"/>
      <c r="O35" s="29"/>
      <c r="P35" s="29"/>
      <c r="Q35" s="29"/>
      <c r="R35" s="29"/>
      <c r="S35" s="29"/>
      <c r="T35" s="29"/>
      <c r="U35" s="29"/>
      <c r="V35" s="29"/>
      <c r="W35" s="29"/>
      <c r="X35" s="29"/>
      <c r="Y35" s="29"/>
      <c r="Z35" s="29"/>
      <c r="AA35" s="9"/>
      <c r="AB35" s="10"/>
      <c r="AC35" s="10"/>
      <c r="AD35" s="10"/>
      <c r="AE35" s="10"/>
      <c r="AF35" s="10"/>
      <c r="AG35" s="10"/>
      <c r="AH35" s="10"/>
      <c r="AI35" s="10"/>
      <c r="AJ35" s="10"/>
    </row>
    <row r="36" spans="1:36" x14ac:dyDescent="0.25">
      <c r="A36" s="14"/>
      <c r="B36" s="13"/>
      <c r="C36" s="11"/>
      <c r="D36" s="11"/>
      <c r="E36" s="11"/>
      <c r="F36" s="30"/>
      <c r="G36" s="30"/>
      <c r="H36" s="30"/>
      <c r="I36" s="30"/>
      <c r="J36" s="30"/>
      <c r="K36" s="30"/>
      <c r="L36" s="30"/>
      <c r="M36" s="30"/>
      <c r="N36" s="30"/>
      <c r="O36" s="30"/>
      <c r="P36" s="30"/>
      <c r="Q36" s="30"/>
      <c r="R36" s="30"/>
      <c r="S36" s="30"/>
      <c r="T36" s="30"/>
      <c r="U36" s="30"/>
      <c r="V36" s="30"/>
      <c r="W36" s="30"/>
      <c r="X36" s="30"/>
      <c r="Y36" s="30"/>
      <c r="Z36" s="30"/>
      <c r="AA36" s="10"/>
    </row>
    <row r="37" spans="1:36" x14ac:dyDescent="0.25">
      <c r="A37" s="36"/>
      <c r="B37" s="36"/>
      <c r="C37" s="11"/>
      <c r="D37" s="11"/>
      <c r="E37" s="11"/>
      <c r="F37" s="11"/>
      <c r="G37" s="11"/>
      <c r="H37" s="12"/>
      <c r="I37" s="12"/>
      <c r="J37" s="12"/>
      <c r="K37" s="12"/>
      <c r="L37" s="12"/>
      <c r="M37" s="12"/>
      <c r="N37" s="12"/>
      <c r="O37" s="12"/>
      <c r="P37" s="12"/>
      <c r="Q37" s="12"/>
      <c r="R37" s="12"/>
      <c r="S37" s="12"/>
      <c r="T37" s="12"/>
      <c r="U37" s="12"/>
      <c r="V37" s="12"/>
      <c r="W37" s="12"/>
      <c r="X37" s="12"/>
      <c r="Y37" s="12"/>
      <c r="Z37" s="12"/>
      <c r="AA37" s="4"/>
    </row>
    <row r="38" spans="1:36" x14ac:dyDescent="0.25">
      <c r="A38" s="35"/>
      <c r="B38" s="35"/>
      <c r="C38" s="11"/>
      <c r="D38" s="11"/>
      <c r="E38" s="11"/>
      <c r="F38" s="12"/>
      <c r="G38" s="12"/>
      <c r="H38" s="12"/>
      <c r="I38" s="12"/>
      <c r="J38" s="12"/>
      <c r="K38" s="12"/>
      <c r="L38" s="12"/>
      <c r="M38" s="12"/>
      <c r="N38" s="12"/>
      <c r="O38" s="12"/>
      <c r="P38" s="12"/>
      <c r="Q38" s="12"/>
      <c r="R38" s="12"/>
      <c r="S38" s="12"/>
      <c r="T38" s="12"/>
      <c r="U38" s="12"/>
      <c r="V38" s="12"/>
      <c r="W38" s="12"/>
      <c r="X38" s="12"/>
      <c r="Y38" s="12"/>
      <c r="Z38" s="12"/>
      <c r="AA38" s="4"/>
    </row>
    <row r="39" spans="1:36" x14ac:dyDescent="0.25">
      <c r="A39" s="35"/>
      <c r="B39" s="35"/>
      <c r="C39" s="11"/>
      <c r="D39" s="11"/>
      <c r="E39" s="11"/>
      <c r="F39" s="29"/>
      <c r="G39" s="29"/>
      <c r="H39" s="29"/>
      <c r="I39" s="29"/>
      <c r="J39" s="29"/>
      <c r="K39" s="29"/>
      <c r="L39" s="29"/>
      <c r="M39" s="29"/>
      <c r="N39" s="29"/>
      <c r="O39" s="29"/>
      <c r="P39" s="29"/>
      <c r="Q39" s="29"/>
      <c r="R39" s="29"/>
      <c r="S39" s="29"/>
      <c r="T39" s="29"/>
      <c r="U39" s="29"/>
      <c r="V39" s="29"/>
      <c r="W39" s="29"/>
      <c r="X39" s="29"/>
      <c r="Y39" s="29"/>
      <c r="Z39" s="29"/>
      <c r="AA39" s="9"/>
    </row>
    <row r="40" spans="1:36" x14ac:dyDescent="0.25">
      <c r="A40" s="35"/>
      <c r="B40" s="13"/>
      <c r="C40" s="11"/>
      <c r="D40" s="11"/>
      <c r="E40" s="11"/>
      <c r="F40" s="30"/>
      <c r="G40" s="30"/>
      <c r="H40" s="30"/>
      <c r="I40" s="30"/>
      <c r="J40" s="30"/>
      <c r="K40" s="30"/>
      <c r="L40" s="30"/>
      <c r="M40" s="30"/>
      <c r="N40" s="30"/>
      <c r="O40" s="30"/>
      <c r="P40" s="30"/>
      <c r="Q40" s="30"/>
      <c r="R40" s="30"/>
      <c r="S40" s="30"/>
      <c r="T40" s="30"/>
      <c r="U40" s="30"/>
      <c r="V40" s="30"/>
      <c r="W40" s="30"/>
      <c r="X40" s="30"/>
      <c r="Y40" s="30"/>
      <c r="Z40" s="30"/>
      <c r="AA40" s="10"/>
      <c r="AB40" s="9"/>
      <c r="AC40" s="9"/>
      <c r="AD40" s="9"/>
      <c r="AE40" s="9"/>
      <c r="AF40" s="9"/>
      <c r="AG40" s="9"/>
      <c r="AH40" s="9"/>
      <c r="AI40" s="9"/>
      <c r="AJ40" s="9"/>
    </row>
    <row r="41" spans="1:36" x14ac:dyDescent="0.25">
      <c r="A41" s="36"/>
      <c r="B41" s="36"/>
      <c r="C41" s="11"/>
      <c r="D41" s="11"/>
      <c r="E41" s="11"/>
      <c r="F41" s="11"/>
      <c r="G41" s="11"/>
      <c r="H41" s="11"/>
      <c r="I41" s="11"/>
      <c r="J41" s="11"/>
      <c r="K41" s="11"/>
      <c r="L41" s="11"/>
      <c r="M41" s="11"/>
      <c r="N41" s="11"/>
      <c r="O41" s="11"/>
      <c r="P41" s="11"/>
      <c r="Q41" s="12"/>
      <c r="R41" s="11"/>
      <c r="S41" s="11"/>
      <c r="T41" s="11"/>
      <c r="U41" s="11"/>
      <c r="V41" s="11"/>
      <c r="W41" s="11"/>
      <c r="X41" s="11"/>
      <c r="Y41" s="11"/>
      <c r="Z41" s="11"/>
    </row>
    <row r="42" spans="1:36" x14ac:dyDescent="0.25">
      <c r="A42" s="36"/>
      <c r="B42" s="36"/>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36" x14ac:dyDescent="0.25">
      <c r="A43" s="36"/>
      <c r="B43" s="36"/>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36" x14ac:dyDescent="0.25">
      <c r="A44" s="36"/>
      <c r="B44" s="36"/>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36" x14ac:dyDescent="0.25">
      <c r="A45" s="36"/>
      <c r="B45" s="36"/>
      <c r="C45" s="11"/>
      <c r="D45" s="29"/>
      <c r="E45" s="29"/>
      <c r="F45" s="29"/>
      <c r="G45" s="29"/>
      <c r="H45" s="29"/>
      <c r="I45" s="29"/>
      <c r="J45" s="29"/>
      <c r="K45" s="29"/>
      <c r="L45" s="29"/>
      <c r="M45" s="29"/>
      <c r="N45" s="29"/>
      <c r="O45" s="29"/>
      <c r="P45" s="29"/>
      <c r="Q45" s="29"/>
      <c r="R45" s="29"/>
      <c r="S45" s="29"/>
      <c r="T45" s="29"/>
      <c r="U45" s="29"/>
      <c r="V45" s="29"/>
      <c r="W45" s="29"/>
      <c r="X45" s="29"/>
      <c r="Y45" s="29"/>
      <c r="Z45" s="29"/>
      <c r="AA45" s="9"/>
    </row>
    <row r="46" spans="1:36" x14ac:dyDescent="0.2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53" spans="1:2" x14ac:dyDescent="0.25">
      <c r="A53" s="5"/>
      <c r="B53" s="5"/>
    </row>
    <row r="55" spans="1:2" x14ac:dyDescent="0.25">
      <c r="A55" s="5"/>
      <c r="B55" s="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68E0-443F-4E8D-A3AE-5C16C0B21695}">
  <sheetPr>
    <tabColor rgb="FF92D050"/>
  </sheetPr>
  <dimension ref="A1:AP45"/>
  <sheetViews>
    <sheetView zoomScale="85" zoomScaleNormal="85" workbookViewId="0">
      <selection activeCell="I4" sqref="I4"/>
    </sheetView>
  </sheetViews>
  <sheetFormatPr defaultRowHeight="15" x14ac:dyDescent="0.25"/>
  <cols>
    <col min="1" max="1" width="39.5703125" customWidth="1"/>
    <col min="2" max="2" width="14.85546875" bestFit="1" customWidth="1"/>
    <col min="3" max="6" width="11.5703125" customWidth="1"/>
    <col min="7" max="7" width="11.140625" bestFit="1" customWidth="1"/>
    <col min="8" max="27" width="11.5703125" customWidth="1"/>
    <col min="28" max="33" width="10.140625" bestFit="1" customWidth="1"/>
    <col min="34" max="36" width="9.5703125" bestFit="1" customWidth="1"/>
  </cols>
  <sheetData>
    <row r="1" spans="1:42" ht="18.75" x14ac:dyDescent="0.3">
      <c r="A1" s="8" t="s">
        <v>94</v>
      </c>
      <c r="C1" s="19"/>
      <c r="D1" s="19"/>
      <c r="E1" s="19"/>
      <c r="F1" s="19"/>
      <c r="G1" s="19"/>
      <c r="H1" s="19"/>
      <c r="I1" s="19"/>
      <c r="J1" s="19"/>
      <c r="K1" s="19"/>
      <c r="L1" s="19"/>
      <c r="M1" s="19"/>
      <c r="N1" s="19"/>
    </row>
    <row r="2" spans="1:42" ht="18.75" x14ac:dyDescent="0.3">
      <c r="A2" s="8"/>
    </row>
    <row r="3" spans="1:42" x14ac:dyDescent="0.25">
      <c r="A3" s="45" t="s">
        <v>216</v>
      </c>
      <c r="B3" s="128">
        <v>2019</v>
      </c>
      <c r="C3" s="128">
        <v>2020</v>
      </c>
      <c r="D3" s="128">
        <v>2021</v>
      </c>
      <c r="E3" s="128">
        <v>2022</v>
      </c>
      <c r="F3" s="121">
        <v>2023</v>
      </c>
      <c r="G3" s="121">
        <v>2024</v>
      </c>
      <c r="H3" s="121">
        <v>2025</v>
      </c>
      <c r="I3" s="121">
        <f>H3+1</f>
        <v>2026</v>
      </c>
      <c r="J3" s="121">
        <f t="shared" ref="J3:AG3" si="0">I3+1</f>
        <v>2027</v>
      </c>
      <c r="K3" s="121">
        <f t="shared" si="0"/>
        <v>2028</v>
      </c>
      <c r="L3" s="121">
        <f t="shared" si="0"/>
        <v>2029</v>
      </c>
      <c r="M3" s="121">
        <f t="shared" si="0"/>
        <v>2030</v>
      </c>
      <c r="N3" s="121">
        <f t="shared" si="0"/>
        <v>2031</v>
      </c>
      <c r="O3" s="121">
        <f t="shared" si="0"/>
        <v>2032</v>
      </c>
      <c r="P3" s="121">
        <f t="shared" si="0"/>
        <v>2033</v>
      </c>
      <c r="Q3" s="121">
        <f t="shared" si="0"/>
        <v>2034</v>
      </c>
      <c r="R3" s="121">
        <f t="shared" si="0"/>
        <v>2035</v>
      </c>
      <c r="S3" s="121">
        <f t="shared" si="0"/>
        <v>2036</v>
      </c>
      <c r="T3" s="121">
        <f t="shared" si="0"/>
        <v>2037</v>
      </c>
      <c r="U3" s="121">
        <f t="shared" si="0"/>
        <v>2038</v>
      </c>
      <c r="V3" s="121">
        <f t="shared" si="0"/>
        <v>2039</v>
      </c>
      <c r="W3" s="121">
        <f t="shared" si="0"/>
        <v>2040</v>
      </c>
      <c r="X3" s="121">
        <f t="shared" si="0"/>
        <v>2041</v>
      </c>
      <c r="Y3" s="121">
        <f t="shared" si="0"/>
        <v>2042</v>
      </c>
      <c r="Z3" s="121">
        <f t="shared" si="0"/>
        <v>2043</v>
      </c>
      <c r="AA3" s="121">
        <f t="shared" si="0"/>
        <v>2044</v>
      </c>
      <c r="AB3" s="121">
        <f t="shared" si="0"/>
        <v>2045</v>
      </c>
      <c r="AC3" s="121">
        <f t="shared" si="0"/>
        <v>2046</v>
      </c>
      <c r="AD3" s="121">
        <f t="shared" si="0"/>
        <v>2047</v>
      </c>
      <c r="AE3" s="121">
        <f t="shared" si="0"/>
        <v>2048</v>
      </c>
      <c r="AF3" s="121">
        <f t="shared" si="0"/>
        <v>2049</v>
      </c>
      <c r="AG3" s="121">
        <f t="shared" si="0"/>
        <v>2050</v>
      </c>
      <c r="AM3" s="4"/>
      <c r="AN3" s="4"/>
      <c r="AO3" s="4"/>
      <c r="AP3" s="4"/>
    </row>
    <row r="4" spans="1:42" ht="18" x14ac:dyDescent="0.25">
      <c r="A4" s="68" t="s">
        <v>189</v>
      </c>
      <c r="B4" s="134" t="s">
        <v>62</v>
      </c>
      <c r="C4" s="134" t="s">
        <v>62</v>
      </c>
      <c r="D4" s="134" t="s">
        <v>62</v>
      </c>
      <c r="E4" s="134" t="s">
        <v>62</v>
      </c>
      <c r="F4" s="134" t="s">
        <v>62</v>
      </c>
      <c r="G4" s="134" t="s">
        <v>62</v>
      </c>
      <c r="H4" s="135">
        <f>TT!B$7*H19</f>
        <v>126315.02773872267</v>
      </c>
      <c r="I4" s="135">
        <f>TT!C$7*I19</f>
        <v>127477.65107860875</v>
      </c>
      <c r="J4" s="135">
        <f>TT!D$7*J19</f>
        <v>128519.01377972068</v>
      </c>
      <c r="K4" s="135">
        <f>TT!E$7*K19</f>
        <v>129434.82741002654</v>
      </c>
      <c r="L4" s="135">
        <f>TT!F$7*L19</f>
        <v>130220.80353749437</v>
      </c>
      <c r="M4" s="135">
        <f>TT!G$7*M19</f>
        <v>130872.65373009229</v>
      </c>
      <c r="N4" s="135">
        <f>TT!H$7*N19</f>
        <v>133637.34493313942</v>
      </c>
      <c r="O4" s="135">
        <f>TT!I$7*O19</f>
        <v>136391.71575535726</v>
      </c>
      <c r="P4" s="135">
        <f>TT!J$7*P19</f>
        <v>139134.32353980426</v>
      </c>
      <c r="Q4" s="135">
        <f>TT!K$7*Q19</f>
        <v>144046.24448537803</v>
      </c>
      <c r="R4" s="135">
        <f>TT!L$7*R19</f>
        <v>147414.61774697388</v>
      </c>
      <c r="S4" s="135">
        <f>TT!M$7*S19</f>
        <v>150124.70566539586</v>
      </c>
      <c r="T4" s="135">
        <f>TT!N$7*T19</f>
        <v>152816.60864307778</v>
      </c>
      <c r="U4" s="135">
        <f>TT!O$7*U19</f>
        <v>155488.88402307816</v>
      </c>
      <c r="V4" s="135">
        <f>TT!P$7*V19</f>
        <v>158140.08914845556</v>
      </c>
      <c r="W4" s="135">
        <f>TT!Q$7*W19</f>
        <v>162141.89113482105</v>
      </c>
      <c r="X4" s="135">
        <f>TT!R$7*X19</f>
        <v>164752.81958730909</v>
      </c>
      <c r="Y4" s="135">
        <f>TT!S$7*Y19</f>
        <v>169599.32124385081</v>
      </c>
      <c r="Z4" s="135">
        <f>TT!T$7*Z19</f>
        <v>172161.26033905393</v>
      </c>
      <c r="AA4" s="135">
        <f>TT!U$7*AA19</f>
        <v>174694.08215552915</v>
      </c>
      <c r="AB4" s="135">
        <f>TT!V$7*AB19</f>
        <v>179400.70136446072</v>
      </c>
      <c r="AC4" s="135">
        <f>TT!W$7*AC19</f>
        <v>181877.56583815027</v>
      </c>
      <c r="AD4" s="135">
        <f>TT!X$7*AD19</f>
        <v>184320.43681403698</v>
      </c>
      <c r="AE4" s="135">
        <f>TT!Y$7*AE19</f>
        <v>186727.87163517938</v>
      </c>
      <c r="AF4" s="135">
        <f>TT!Z$7*AF19</f>
        <v>191404.50603054615</v>
      </c>
      <c r="AG4" s="135">
        <f>TT!AA$7*AG19</f>
        <v>196675.93654044025</v>
      </c>
      <c r="AM4" s="4"/>
      <c r="AN4" s="4"/>
      <c r="AO4" s="4"/>
      <c r="AP4" s="4"/>
    </row>
    <row r="5" spans="1:42" hidden="1" x14ac:dyDescent="0.25">
      <c r="A5" s="68" t="s">
        <v>190</v>
      </c>
      <c r="B5" s="134" t="s">
        <v>62</v>
      </c>
      <c r="C5" s="134" t="s">
        <v>62</v>
      </c>
      <c r="D5" s="134" t="s">
        <v>62</v>
      </c>
      <c r="E5" s="134" t="s">
        <v>62</v>
      </c>
      <c r="F5" s="134" t="s">
        <v>62</v>
      </c>
      <c r="G5" s="134" t="s">
        <v>62</v>
      </c>
      <c r="H5" s="134" t="s">
        <v>62</v>
      </c>
      <c r="I5" s="134" t="s">
        <v>62</v>
      </c>
      <c r="J5" s="134" t="s">
        <v>62</v>
      </c>
      <c r="K5" s="134" t="s">
        <v>62</v>
      </c>
      <c r="L5" s="134" t="s">
        <v>62</v>
      </c>
      <c r="M5" s="134" t="s">
        <v>62</v>
      </c>
      <c r="N5" s="134" t="s">
        <v>62</v>
      </c>
      <c r="O5" s="134" t="s">
        <v>62</v>
      </c>
      <c r="P5" s="134" t="s">
        <v>62</v>
      </c>
      <c r="Q5" s="134" t="s">
        <v>62</v>
      </c>
      <c r="R5" s="134" t="s">
        <v>62</v>
      </c>
      <c r="S5" s="134" t="s">
        <v>62</v>
      </c>
      <c r="T5" s="134" t="s">
        <v>62</v>
      </c>
      <c r="U5" s="134" t="s">
        <v>62</v>
      </c>
      <c r="V5" s="134" t="s">
        <v>62</v>
      </c>
      <c r="W5" s="134" t="s">
        <v>62</v>
      </c>
      <c r="X5" s="134" t="s">
        <v>62</v>
      </c>
      <c r="Y5" s="134" t="s">
        <v>62</v>
      </c>
      <c r="Z5" s="134" t="s">
        <v>62</v>
      </c>
      <c r="AA5" s="134" t="s">
        <v>62</v>
      </c>
      <c r="AB5" s="134" t="s">
        <v>62</v>
      </c>
      <c r="AC5" s="134" t="s">
        <v>62</v>
      </c>
      <c r="AD5" s="134" t="s">
        <v>62</v>
      </c>
      <c r="AE5" s="134" t="s">
        <v>62</v>
      </c>
      <c r="AF5" s="134" t="s">
        <v>62</v>
      </c>
      <c r="AG5" s="134" t="s">
        <v>62</v>
      </c>
      <c r="AM5" s="9"/>
      <c r="AN5" s="9"/>
      <c r="AO5" s="9"/>
      <c r="AP5" s="9"/>
    </row>
    <row r="6" spans="1:42" x14ac:dyDescent="0.25">
      <c r="A6" s="68" t="s">
        <v>191</v>
      </c>
      <c r="B6" s="134" t="s">
        <v>62</v>
      </c>
      <c r="C6" s="134" t="s">
        <v>62</v>
      </c>
      <c r="D6" s="134" t="s">
        <v>62</v>
      </c>
      <c r="E6" s="134" t="s">
        <v>62</v>
      </c>
      <c r="F6" s="134" t="s">
        <v>62</v>
      </c>
      <c r="G6" s="134" t="s">
        <v>62</v>
      </c>
      <c r="H6" s="135">
        <f>TT!B$7*H21</f>
        <v>18793.388327492117</v>
      </c>
      <c r="I6" s="135">
        <f>TT!C$7*I21</f>
        <v>16637.635584117401</v>
      </c>
      <c r="J6" s="135">
        <f>TT!D$7*J21</f>
        <v>14434.42044995735</v>
      </c>
      <c r="K6" s="135">
        <f>TT!E$7*K21</f>
        <v>11999.389840952774</v>
      </c>
      <c r="L6" s="135">
        <f>TT!F$7*L21</f>
        <v>9427.7990447830507</v>
      </c>
      <c r="M6" s="135">
        <f>TT!G$7*M21</f>
        <v>6641.9842351909283</v>
      </c>
      <c r="N6" s="135">
        <f>TT!H$7*N21</f>
        <v>6462.237254533562</v>
      </c>
      <c r="O6" s="135">
        <f>TT!I$7*O21</f>
        <v>6159.9420629245742</v>
      </c>
      <c r="P6" s="135">
        <f>TT!J$7*P21</f>
        <v>5847.6746643502511</v>
      </c>
      <c r="Q6" s="135">
        <f>TT!K$7*Q21</f>
        <v>5525.4350588105935</v>
      </c>
      <c r="R6" s="135">
        <f>TT!L$7*R21</f>
        <v>5216.0653428665028</v>
      </c>
      <c r="S6" s="135">
        <f>TT!M$7*S21</f>
        <v>4872.1146248810674</v>
      </c>
      <c r="T6" s="135">
        <f>TT!N$7*T21</f>
        <v>4518.1916999302975</v>
      </c>
      <c r="U6" s="135">
        <f>TT!O$7*U21</f>
        <v>4154.2965680141915</v>
      </c>
      <c r="V6" s="135">
        <f>TT!P$7*V21</f>
        <v>3780.4292291327506</v>
      </c>
      <c r="W6" s="135">
        <f>TT!Q$7*W21</f>
        <v>3425.5996095163796</v>
      </c>
      <c r="X6" s="135">
        <f>TT!R$7*X21</f>
        <v>3028.1292627681264</v>
      </c>
      <c r="Y6" s="135">
        <f>TT!S$7*Y21</f>
        <v>2620.6867090545393</v>
      </c>
      <c r="Z6" s="135">
        <f>TT!T$7*Z21</f>
        <v>2203.2719483756168</v>
      </c>
      <c r="AA6" s="135">
        <f>TT!U$7*AA21</f>
        <v>1775.8849807313597</v>
      </c>
      <c r="AB6" s="135">
        <f>TT!V$7*AB21</f>
        <v>1355.1773300889042</v>
      </c>
      <c r="AC6" s="135">
        <f>TT!W$7*AC21</f>
        <v>902.16139018519937</v>
      </c>
      <c r="AD6" s="135">
        <f>TT!X$7*AD21</f>
        <v>439.17324331615958</v>
      </c>
      <c r="AE6" s="135">
        <f>TT!Y$7*AE21</f>
        <v>0</v>
      </c>
      <c r="AF6" s="135">
        <f>TT!Z$7*AF21</f>
        <v>0</v>
      </c>
      <c r="AG6" s="135">
        <f>TT!AA$7*AG21</f>
        <v>0</v>
      </c>
      <c r="AM6" s="9"/>
      <c r="AN6" s="9"/>
      <c r="AO6" s="9"/>
      <c r="AP6" s="9"/>
    </row>
    <row r="7" spans="1:42" x14ac:dyDescent="0.25">
      <c r="A7" s="68" t="s">
        <v>192</v>
      </c>
      <c r="B7" s="134" t="s">
        <v>62</v>
      </c>
      <c r="C7" s="134" t="s">
        <v>62</v>
      </c>
      <c r="D7" s="134" t="s">
        <v>62</v>
      </c>
      <c r="E7" s="134" t="s">
        <v>62</v>
      </c>
      <c r="F7" s="134" t="s">
        <v>62</v>
      </c>
      <c r="G7" s="134" t="s">
        <v>62</v>
      </c>
      <c r="H7" s="135">
        <f>TT!B$7*H22</f>
        <v>16040.824005719112</v>
      </c>
      <c r="I7" s="135">
        <f>TT!C$7*I22</f>
        <v>15248.647813512893</v>
      </c>
      <c r="J7" s="135">
        <f>TT!D$7*J22</f>
        <v>14397.491650710665</v>
      </c>
      <c r="K7" s="135">
        <f>TT!E$7*K22</f>
        <v>13483.521429962337</v>
      </c>
      <c r="L7" s="135">
        <f>TT!F$7*L22</f>
        <v>12506.377659570784</v>
      </c>
      <c r="M7" s="135">
        <f>TT!G$7*M22</f>
        <v>11462.41662878729</v>
      </c>
      <c r="N7" s="135">
        <f>TT!H$7*N22</f>
        <v>11308.924814676404</v>
      </c>
      <c r="O7" s="135">
        <f>TT!I$7*O22</f>
        <v>11147.459893183273</v>
      </c>
      <c r="P7" s="135">
        <f>TT!J$7*P22</f>
        <v>10978.021864307904</v>
      </c>
      <c r="Q7" s="135">
        <f>TT!K$7*Q22</f>
        <v>10800.610728050291</v>
      </c>
      <c r="R7" s="135">
        <f>TT!L$7*R22</f>
        <v>10661.916953291247</v>
      </c>
      <c r="S7" s="135">
        <f>TT!M$7*S22</f>
        <v>10467.147068712442</v>
      </c>
      <c r="T7" s="135">
        <f>TT!N$7*T22</f>
        <v>10264.404076751391</v>
      </c>
      <c r="U7" s="135">
        <f>TT!O$7*U22</f>
        <v>10053.687977408099</v>
      </c>
      <c r="V7" s="135">
        <f>TT!P$7*V22</f>
        <v>9834.998770682565</v>
      </c>
      <c r="W7" s="135">
        <f>TT!Q$7*W22</f>
        <v>9690.4002787590707</v>
      </c>
      <c r="X7" s="135">
        <f>TT!R$7*X22</f>
        <v>9452.8396911125255</v>
      </c>
      <c r="Y7" s="135">
        <f>TT!S$7*Y22</f>
        <v>9207.30599608374</v>
      </c>
      <c r="Z7" s="135">
        <f>TT!T$7*Z22</f>
        <v>8953.7991936727103</v>
      </c>
      <c r="AA7" s="135">
        <f>TT!U$7*AA22</f>
        <v>8692.3192838794403</v>
      </c>
      <c r="AB7" s="135">
        <f>TT!V$7*AB22</f>
        <v>8527.6483776430978</v>
      </c>
      <c r="AC7" s="135">
        <f>TT!W$7*AC22</f>
        <v>8245.6772617776514</v>
      </c>
      <c r="AD7" s="135">
        <f>TT!X$7*AD22</f>
        <v>7955.733038529962</v>
      </c>
      <c r="AE7" s="135">
        <f>TT!Y$7*AE22</f>
        <v>7657.815707900033</v>
      </c>
      <c r="AF7" s="135">
        <f>TT!Z$7*AF22</f>
        <v>7351.9252698878608</v>
      </c>
      <c r="AG7" s="135">
        <f>TT!AA$7*AG22</f>
        <v>7144.8251138717724</v>
      </c>
      <c r="AM7" s="9"/>
      <c r="AN7" s="9"/>
      <c r="AO7" s="9"/>
      <c r="AP7" s="9"/>
    </row>
    <row r="8" spans="1:42" x14ac:dyDescent="0.25">
      <c r="A8" s="68" t="s">
        <v>193</v>
      </c>
      <c r="C8" s="134" t="s">
        <v>62</v>
      </c>
      <c r="D8" s="134" t="s">
        <v>62</v>
      </c>
      <c r="E8" s="134" t="s">
        <v>62</v>
      </c>
      <c r="F8" s="134" t="s">
        <v>62</v>
      </c>
      <c r="G8" s="134" t="s">
        <v>62</v>
      </c>
      <c r="H8" s="135">
        <f>TT!B$7*H23</f>
        <v>867.90175181039422</v>
      </c>
      <c r="I8" s="135">
        <f>TT!C$7*I23</f>
        <v>833.25085511755833</v>
      </c>
      <c r="J8" s="135">
        <f>TT!D$7*J23</f>
        <v>797.44359987546238</v>
      </c>
      <c r="K8" s="135">
        <f>TT!E$7*K23</f>
        <v>758.47127968610505</v>
      </c>
      <c r="L8" s="135">
        <f>TT!F$7*L23</f>
        <v>716.25815419115156</v>
      </c>
      <c r="M8" s="135">
        <f>TT!G$7*M23</f>
        <v>669.33981122474734</v>
      </c>
      <c r="N8" s="135">
        <f>TT!H$7*N23</f>
        <v>672.291306533392</v>
      </c>
      <c r="O8" s="135">
        <f>TT!I$7*O23</f>
        <v>675.08847802525133</v>
      </c>
      <c r="P8" s="135">
        <f>TT!J$7*P23</f>
        <v>677.73132570032487</v>
      </c>
      <c r="Q8" s="135">
        <f>TT!K$7*Q23</f>
        <v>680.21984955861296</v>
      </c>
      <c r="R8" s="135">
        <f>TT!L$7*R23</f>
        <v>685.55622469822833</v>
      </c>
      <c r="S8" s="135">
        <f>TT!M$7*S23</f>
        <v>687.70876057001146</v>
      </c>
      <c r="T8" s="135">
        <f>TT!N$7*T23</f>
        <v>689.70697262500892</v>
      </c>
      <c r="U8" s="135">
        <f>TT!O$7*U23</f>
        <v>691.55086086322069</v>
      </c>
      <c r="V8" s="135">
        <f>TT!P$7*V23</f>
        <v>693.2404252846469</v>
      </c>
      <c r="W8" s="135">
        <f>TT!Q$7*W23</f>
        <v>700.70967402495057</v>
      </c>
      <c r="X8" s="135">
        <f>TT!R$7*X23</f>
        <v>702.03397263568024</v>
      </c>
      <c r="Y8" s="135">
        <f>TT!S$7*Y23</f>
        <v>703.20394742962424</v>
      </c>
      <c r="Z8" s="135">
        <f>TT!T$7*Z23</f>
        <v>704.21959840678278</v>
      </c>
      <c r="AA8" s="135">
        <f>TT!U$7*AA23</f>
        <v>705.08092556715565</v>
      </c>
      <c r="AB8" s="135">
        <f>TT!V$7*AB23</f>
        <v>714.56806939083049</v>
      </c>
      <c r="AC8" s="135">
        <f>TT!W$7*AC23</f>
        <v>715.03277814635896</v>
      </c>
      <c r="AD8" s="135">
        <f>TT!X$7*AD23</f>
        <v>715.34316308510176</v>
      </c>
      <c r="AE8" s="135">
        <f>TT!Y$7*AE23</f>
        <v>715.49922420705889</v>
      </c>
      <c r="AF8" s="135">
        <f>TT!Z$7*AF23</f>
        <v>715.50096151223045</v>
      </c>
      <c r="AG8" s="135">
        <f>TT!AA$7*AG23</f>
        <v>726.19980257982547</v>
      </c>
    </row>
    <row r="9" spans="1:42" x14ac:dyDescent="0.25">
      <c r="A9" s="116" t="s">
        <v>213</v>
      </c>
      <c r="B9" s="134" t="s">
        <v>62</v>
      </c>
      <c r="C9" s="134" t="s">
        <v>62</v>
      </c>
      <c r="D9" s="134" t="s">
        <v>62</v>
      </c>
      <c r="E9" s="134" t="s">
        <v>62</v>
      </c>
      <c r="F9" s="134" t="s">
        <v>62</v>
      </c>
      <c r="G9" s="134" t="s">
        <v>62</v>
      </c>
      <c r="H9" s="136">
        <f>SUM(H6:H8)</f>
        <v>35702.114085021625</v>
      </c>
      <c r="I9" s="136">
        <f t="shared" ref="I9:AG9" si="1">SUM(I6:I8)</f>
        <v>32719.534252747853</v>
      </c>
      <c r="J9" s="136">
        <f t="shared" si="1"/>
        <v>29629.355700543478</v>
      </c>
      <c r="K9" s="136">
        <f t="shared" si="1"/>
        <v>26241.382550601214</v>
      </c>
      <c r="L9" s="136">
        <f t="shared" si="1"/>
        <v>22650.434858544988</v>
      </c>
      <c r="M9" s="136">
        <f t="shared" si="1"/>
        <v>18773.740675202967</v>
      </c>
      <c r="N9" s="136">
        <f t="shared" si="1"/>
        <v>18443.45337574336</v>
      </c>
      <c r="O9" s="136">
        <f t="shared" si="1"/>
        <v>17982.490434133098</v>
      </c>
      <c r="P9" s="136">
        <f t="shared" si="1"/>
        <v>17503.427854358481</v>
      </c>
      <c r="Q9" s="136">
        <f t="shared" si="1"/>
        <v>17006.265636419499</v>
      </c>
      <c r="R9" s="136">
        <f t="shared" si="1"/>
        <v>16563.538520855978</v>
      </c>
      <c r="S9" s="136">
        <f t="shared" si="1"/>
        <v>16026.97045416352</v>
      </c>
      <c r="T9" s="136">
        <f t="shared" si="1"/>
        <v>15472.302749306697</v>
      </c>
      <c r="U9" s="136">
        <f t="shared" si="1"/>
        <v>14899.535406285511</v>
      </c>
      <c r="V9" s="136">
        <f t="shared" si="1"/>
        <v>14308.668425099962</v>
      </c>
      <c r="W9" s="136">
        <f t="shared" si="1"/>
        <v>13816.709562300401</v>
      </c>
      <c r="X9" s="136">
        <f t="shared" si="1"/>
        <v>13183.002926516332</v>
      </c>
      <c r="Y9" s="136">
        <f t="shared" si="1"/>
        <v>12531.196652567904</v>
      </c>
      <c r="Z9" s="136">
        <f t="shared" si="1"/>
        <v>11861.29074045511</v>
      </c>
      <c r="AA9" s="136">
        <f t="shared" si="1"/>
        <v>11173.285190177956</v>
      </c>
      <c r="AB9" s="136">
        <f t="shared" si="1"/>
        <v>10597.393777122832</v>
      </c>
      <c r="AC9" s="136">
        <f t="shared" si="1"/>
        <v>9862.8714301092095</v>
      </c>
      <c r="AD9" s="136">
        <f t="shared" si="1"/>
        <v>9110.2494449312217</v>
      </c>
      <c r="AE9" s="136">
        <f t="shared" si="1"/>
        <v>8373.3149321070923</v>
      </c>
      <c r="AF9" s="136">
        <f t="shared" si="1"/>
        <v>8067.4262314000916</v>
      </c>
      <c r="AG9" s="136">
        <f t="shared" si="1"/>
        <v>7871.0249164515981</v>
      </c>
      <c r="AH9" s="10"/>
      <c r="AI9" s="10"/>
      <c r="AJ9" s="10"/>
      <c r="AK9" s="10"/>
      <c r="AL9" s="10"/>
    </row>
    <row r="11" spans="1:42" x14ac:dyDescent="0.25">
      <c r="A11" s="45" t="s">
        <v>201</v>
      </c>
      <c r="B11" s="129">
        <v>2019</v>
      </c>
      <c r="C11" s="128">
        <v>2020</v>
      </c>
      <c r="D11" s="128">
        <v>2021</v>
      </c>
      <c r="E11" s="128">
        <v>2022</v>
      </c>
      <c r="F11">
        <v>2023</v>
      </c>
      <c r="G11">
        <v>2024</v>
      </c>
      <c r="H11">
        <v>2025</v>
      </c>
      <c r="I11">
        <f>H11+1</f>
        <v>2026</v>
      </c>
      <c r="J11">
        <f t="shared" ref="J11" si="2">I11+1</f>
        <v>2027</v>
      </c>
      <c r="K11">
        <f t="shared" ref="K11" si="3">J11+1</f>
        <v>2028</v>
      </c>
      <c r="L11">
        <f t="shared" ref="L11" si="4">K11+1</f>
        <v>2029</v>
      </c>
      <c r="M11" s="1">
        <f t="shared" ref="M11" si="5">L11+1</f>
        <v>2030</v>
      </c>
      <c r="N11">
        <f t="shared" ref="N11" si="6">M11+1</f>
        <v>2031</v>
      </c>
      <c r="O11">
        <f t="shared" ref="O11" si="7">N11+1</f>
        <v>2032</v>
      </c>
      <c r="P11">
        <f t="shared" ref="P11" si="8">O11+1</f>
        <v>2033</v>
      </c>
      <c r="Q11">
        <f t="shared" ref="Q11" si="9">P11+1</f>
        <v>2034</v>
      </c>
      <c r="R11">
        <f t="shared" ref="R11" si="10">Q11+1</f>
        <v>2035</v>
      </c>
      <c r="S11">
        <f t="shared" ref="S11" si="11">R11+1</f>
        <v>2036</v>
      </c>
      <c r="T11">
        <f t="shared" ref="T11" si="12">S11+1</f>
        <v>2037</v>
      </c>
      <c r="U11">
        <f t="shared" ref="U11" si="13">T11+1</f>
        <v>2038</v>
      </c>
      <c r="V11">
        <f t="shared" ref="V11" si="14">U11+1</f>
        <v>2039</v>
      </c>
      <c r="W11">
        <f t="shared" ref="W11" si="15">V11+1</f>
        <v>2040</v>
      </c>
      <c r="X11">
        <f t="shared" ref="X11" si="16">W11+1</f>
        <v>2041</v>
      </c>
      <c r="Y11">
        <f t="shared" ref="Y11" si="17">X11+1</f>
        <v>2042</v>
      </c>
      <c r="Z11">
        <f t="shared" ref="Z11" si="18">Y11+1</f>
        <v>2043</v>
      </c>
      <c r="AA11">
        <f t="shared" ref="AA11" si="19">Z11+1</f>
        <v>2044</v>
      </c>
      <c r="AB11" s="1">
        <f t="shared" ref="AB11" si="20">AA11+1</f>
        <v>2045</v>
      </c>
      <c r="AC11">
        <f t="shared" ref="AC11" si="21">AB11+1</f>
        <v>2046</v>
      </c>
      <c r="AD11">
        <f t="shared" ref="AD11" si="22">AC11+1</f>
        <v>2047</v>
      </c>
      <c r="AE11">
        <f t="shared" ref="AE11" si="23">AD11+1</f>
        <v>2048</v>
      </c>
      <c r="AF11">
        <f t="shared" ref="AF11" si="24">AE11+1</f>
        <v>2049</v>
      </c>
      <c r="AG11">
        <f t="shared" ref="AG11" si="25">AF11+1</f>
        <v>2050</v>
      </c>
      <c r="AM11" s="4"/>
      <c r="AN11" s="4"/>
      <c r="AO11" s="4"/>
      <c r="AP11" s="4"/>
    </row>
    <row r="12" spans="1:42" ht="18" x14ac:dyDescent="0.25">
      <c r="A12" s="68" t="s">
        <v>202</v>
      </c>
      <c r="B12" s="132">
        <f>C26</f>
        <v>1.1275447404570193E-2</v>
      </c>
      <c r="C12" s="133">
        <f>B12-($B12-$M12)/($M$3-$B$3)</f>
        <v>1.1053175370160932E-2</v>
      </c>
      <c r="D12" s="133">
        <f t="shared" ref="D12:L12" si="26">C12-($B12-$M12)/($M$3-$B$3)</f>
        <v>1.0830903335751671E-2</v>
      </c>
      <c r="E12" s="133">
        <f t="shared" si="26"/>
        <v>1.060863130134241E-2</v>
      </c>
      <c r="F12" s="133">
        <f t="shared" si="26"/>
        <v>1.0386359266933149E-2</v>
      </c>
      <c r="G12" s="133">
        <f t="shared" si="26"/>
        <v>1.0164087232523888E-2</v>
      </c>
      <c r="H12" s="133">
        <f t="shared" si="26"/>
        <v>9.9418151981146268E-3</v>
      </c>
      <c r="I12" s="133">
        <f t="shared" si="26"/>
        <v>9.7195431637053659E-3</v>
      </c>
      <c r="J12" s="133">
        <f t="shared" si="26"/>
        <v>9.4972711292961049E-3</v>
      </c>
      <c r="K12" s="133">
        <f t="shared" si="26"/>
        <v>9.274999094886844E-3</v>
      </c>
      <c r="L12" s="133">
        <f t="shared" si="26"/>
        <v>9.052727060477583E-3</v>
      </c>
      <c r="M12" s="132">
        <f>E26</f>
        <v>8.8304550260683307E-3</v>
      </c>
      <c r="N12" s="133">
        <f>M12-($M12-$AB12)/($AB$3-$M$3)</f>
        <v>8.7556812413955298E-3</v>
      </c>
      <c r="O12" s="133">
        <f t="shared" ref="O12:AA12" si="27">N12-($M12-$AB12)/($AB$3-$M$3)</f>
        <v>8.6809074567227289E-3</v>
      </c>
      <c r="P12" s="133">
        <f t="shared" si="27"/>
        <v>8.606133672049928E-3</v>
      </c>
      <c r="Q12" s="133">
        <f t="shared" si="27"/>
        <v>8.5313598873771272E-3</v>
      </c>
      <c r="R12" s="133">
        <f t="shared" si="27"/>
        <v>8.4565861027043263E-3</v>
      </c>
      <c r="S12" s="133">
        <f t="shared" si="27"/>
        <v>8.3818123180315254E-3</v>
      </c>
      <c r="T12" s="133">
        <f t="shared" si="27"/>
        <v>8.3070385333587245E-3</v>
      </c>
      <c r="U12" s="133">
        <f t="shared" si="27"/>
        <v>8.2322647486859236E-3</v>
      </c>
      <c r="V12" s="133">
        <f t="shared" si="27"/>
        <v>8.1574909640131227E-3</v>
      </c>
      <c r="W12" s="133">
        <f t="shared" si="27"/>
        <v>8.0827171793403218E-3</v>
      </c>
      <c r="X12" s="133">
        <f t="shared" si="27"/>
        <v>8.0079433946675209E-3</v>
      </c>
      <c r="Y12" s="133">
        <f t="shared" si="27"/>
        <v>7.93316960999472E-3</v>
      </c>
      <c r="Z12" s="133">
        <f t="shared" si="27"/>
        <v>7.8583958253219191E-3</v>
      </c>
      <c r="AA12" s="133">
        <f t="shared" si="27"/>
        <v>7.7836220406491191E-3</v>
      </c>
      <c r="AB12" s="132">
        <f>G26</f>
        <v>7.7088482559763286E-3</v>
      </c>
      <c r="AC12" s="133">
        <f>AB12-($M12-$AB12)/($AB$3-$M$3)</f>
        <v>7.6340744713035286E-3</v>
      </c>
      <c r="AD12" s="133">
        <f t="shared" ref="AD12:AE12" si="28">AC12-($M12-$AB12)/($AB$3-$M$3)</f>
        <v>7.5593006866307285E-3</v>
      </c>
      <c r="AE12" s="133">
        <f t="shared" si="28"/>
        <v>7.4845269019579285E-3</v>
      </c>
      <c r="AF12" s="133">
        <f>AE12-($M12-$AB12)/($AB$3-$M$3)</f>
        <v>7.4097531172851285E-3</v>
      </c>
      <c r="AG12" s="133">
        <f>AF12-($M12-$AB12)/($AB$3-$M$3)</f>
        <v>7.3349793326123285E-3</v>
      </c>
      <c r="AM12" s="4"/>
      <c r="AN12" s="4"/>
      <c r="AO12" s="4"/>
      <c r="AP12" s="4"/>
    </row>
    <row r="13" spans="1:42" hidden="1" x14ac:dyDescent="0.25">
      <c r="A13" s="68" t="s">
        <v>190</v>
      </c>
      <c r="B13" s="132" t="s">
        <v>199</v>
      </c>
      <c r="C13" s="132" t="s">
        <v>199</v>
      </c>
      <c r="D13" s="132" t="s">
        <v>199</v>
      </c>
      <c r="E13" s="132" t="s">
        <v>199</v>
      </c>
      <c r="F13" s="132" t="s">
        <v>199</v>
      </c>
      <c r="G13" s="132" t="s">
        <v>199</v>
      </c>
      <c r="H13" s="132" t="s">
        <v>199</v>
      </c>
      <c r="I13" s="132" t="s">
        <v>199</v>
      </c>
      <c r="J13" s="132" t="s">
        <v>199</v>
      </c>
      <c r="K13" s="132" t="s">
        <v>199</v>
      </c>
      <c r="L13" s="132" t="s">
        <v>199</v>
      </c>
      <c r="M13" s="132" t="s">
        <v>199</v>
      </c>
      <c r="N13" s="132" t="s">
        <v>199</v>
      </c>
      <c r="O13" s="132" t="s">
        <v>199</v>
      </c>
      <c r="P13" s="132" t="s">
        <v>199</v>
      </c>
      <c r="Q13" s="132" t="s">
        <v>199</v>
      </c>
      <c r="R13" s="132" t="s">
        <v>199</v>
      </c>
      <c r="S13" s="132" t="s">
        <v>199</v>
      </c>
      <c r="T13" s="132" t="s">
        <v>199</v>
      </c>
      <c r="U13" s="132" t="s">
        <v>199</v>
      </c>
      <c r="V13" s="132" t="s">
        <v>199</v>
      </c>
      <c r="W13" s="132" t="s">
        <v>199</v>
      </c>
      <c r="X13" s="132" t="s">
        <v>199</v>
      </c>
      <c r="Y13" s="132" t="s">
        <v>199</v>
      </c>
      <c r="Z13" s="132" t="s">
        <v>199</v>
      </c>
      <c r="AA13" s="132" t="s">
        <v>199</v>
      </c>
      <c r="AB13" s="132" t="s">
        <v>199</v>
      </c>
      <c r="AC13" s="132" t="s">
        <v>199</v>
      </c>
      <c r="AD13" s="132" t="s">
        <v>199</v>
      </c>
      <c r="AE13" s="132" t="s">
        <v>199</v>
      </c>
      <c r="AF13" s="132" t="s">
        <v>199</v>
      </c>
      <c r="AG13" s="132" t="s">
        <v>199</v>
      </c>
      <c r="AM13" s="9"/>
      <c r="AN13" s="9"/>
      <c r="AO13" s="9"/>
      <c r="AP13" s="9"/>
    </row>
    <row r="14" spans="1:42" x14ac:dyDescent="0.25">
      <c r="A14" s="68" t="s">
        <v>203</v>
      </c>
      <c r="B14" s="132">
        <f>C28</f>
        <v>8.9937854070367946E-6</v>
      </c>
      <c r="C14" s="133">
        <f>B14-($B14-$M14)/($M$3-$B$3)</f>
        <v>8.3165778595972357E-6</v>
      </c>
      <c r="D14" s="133">
        <f t="shared" ref="D14:L14" si="29">C14-($B14-$M14)/($M$3-$B$3)</f>
        <v>7.6393703121576768E-6</v>
      </c>
      <c r="E14" s="133">
        <f t="shared" si="29"/>
        <v>6.962162764718118E-6</v>
      </c>
      <c r="F14" s="133">
        <f t="shared" si="29"/>
        <v>6.2849552172785591E-6</v>
      </c>
      <c r="G14" s="133">
        <f t="shared" si="29"/>
        <v>5.6077476698390002E-6</v>
      </c>
      <c r="H14" s="133">
        <f t="shared" si="29"/>
        <v>4.9305401223994414E-6</v>
      </c>
      <c r="I14" s="133">
        <f t="shared" si="29"/>
        <v>4.2533325749598825E-6</v>
      </c>
      <c r="J14" s="133">
        <f t="shared" si="29"/>
        <v>3.5761250275203237E-6</v>
      </c>
      <c r="K14" s="133">
        <f t="shared" si="29"/>
        <v>2.8989174800807648E-6</v>
      </c>
      <c r="L14" s="133">
        <f t="shared" si="29"/>
        <v>2.2217099326412059E-6</v>
      </c>
      <c r="M14" s="132">
        <f>E28</f>
        <v>1.5445023852016496E-6</v>
      </c>
      <c r="N14" s="133">
        <f>M14-($M14-$AB14)/($AB$3-$M$3)</f>
        <v>1.458358128854486E-6</v>
      </c>
      <c r="O14" s="133">
        <f t="shared" ref="O14:AA14" si="30">N14-($M14-$AB14)/($AB$3-$M$3)</f>
        <v>1.3722138725073224E-6</v>
      </c>
      <c r="P14" s="133">
        <f t="shared" si="30"/>
        <v>1.2860696161601589E-6</v>
      </c>
      <c r="Q14" s="133">
        <f t="shared" si="30"/>
        <v>1.1999253598129953E-6</v>
      </c>
      <c r="R14" s="133">
        <f t="shared" si="30"/>
        <v>1.1137811034658317E-6</v>
      </c>
      <c r="S14" s="133">
        <f t="shared" si="30"/>
        <v>1.0276368471186681E-6</v>
      </c>
      <c r="T14" s="133">
        <f t="shared" si="30"/>
        <v>9.4149259077150452E-7</v>
      </c>
      <c r="U14" s="133">
        <f t="shared" si="30"/>
        <v>8.5534833442434094E-7</v>
      </c>
      <c r="V14" s="133">
        <f t="shared" si="30"/>
        <v>7.6920407807717736E-7</v>
      </c>
      <c r="W14" s="133">
        <f t="shared" si="30"/>
        <v>6.8305982173001377E-7</v>
      </c>
      <c r="X14" s="133">
        <f t="shared" si="30"/>
        <v>5.9691556538285019E-7</v>
      </c>
      <c r="Y14" s="133">
        <f t="shared" si="30"/>
        <v>5.1077130903568661E-7</v>
      </c>
      <c r="Z14" s="133">
        <f t="shared" si="30"/>
        <v>4.2462705268852308E-7</v>
      </c>
      <c r="AA14" s="133">
        <f t="shared" si="30"/>
        <v>3.3848279634135955E-7</v>
      </c>
      <c r="AB14" s="132">
        <f>G28</f>
        <v>2.5233853999419644E-7</v>
      </c>
      <c r="AC14" s="133">
        <f t="shared" ref="AC14:AD14" si="31">AB14-($M14-$AB14)/($AB$3-$M$3)</f>
        <v>1.6619428364703291E-7</v>
      </c>
      <c r="AD14" s="133">
        <f t="shared" si="31"/>
        <v>8.0050027299869368E-8</v>
      </c>
      <c r="AE14" s="133">
        <v>0</v>
      </c>
      <c r="AF14" s="133">
        <v>0</v>
      </c>
      <c r="AG14" s="133">
        <v>0</v>
      </c>
      <c r="AM14" s="9"/>
      <c r="AN14" s="9"/>
      <c r="AO14" s="9"/>
      <c r="AP14" s="9"/>
    </row>
    <row r="15" spans="1:42" x14ac:dyDescent="0.25">
      <c r="A15" s="68" t="s">
        <v>204</v>
      </c>
      <c r="B15" s="132">
        <f>C29</f>
        <v>1.2886406705904769E-7</v>
      </c>
      <c r="C15" s="133">
        <f>B15-($B15-$M15)/($M$3-$B$3)</f>
        <v>1.2217895806123652E-7</v>
      </c>
      <c r="D15" s="133">
        <f t="shared" ref="D15:L15" si="32">C15-($B15-$M15)/($M$3-$B$3)</f>
        <v>1.1549384906342536E-7</v>
      </c>
      <c r="E15" s="133">
        <f t="shared" si="32"/>
        <v>1.088087400656142E-7</v>
      </c>
      <c r="F15" s="133">
        <f t="shared" si="32"/>
        <v>1.0212363106780305E-7</v>
      </c>
      <c r="G15" s="133">
        <f t="shared" si="32"/>
        <v>9.5438522069991892E-8</v>
      </c>
      <c r="H15" s="133">
        <f t="shared" si="32"/>
        <v>8.8753413072180736E-8</v>
      </c>
      <c r="I15" s="133">
        <f t="shared" si="32"/>
        <v>8.206830407436958E-8</v>
      </c>
      <c r="J15" s="133">
        <f t="shared" si="32"/>
        <v>7.5383195076558424E-8</v>
      </c>
      <c r="K15" s="133">
        <f t="shared" si="32"/>
        <v>6.8698086078747268E-8</v>
      </c>
      <c r="L15" s="133">
        <f t="shared" si="32"/>
        <v>6.2012977080936112E-8</v>
      </c>
      <c r="M15" s="132">
        <f>E29</f>
        <v>5.532786808312493E-8</v>
      </c>
      <c r="N15" s="133">
        <f>M15-($M15-$AB15)/($AB$3-$M$3)</f>
        <v>5.3873953481327906E-8</v>
      </c>
      <c r="O15" s="133">
        <f t="shared" ref="O15:AA15" si="33">N15-($M15-$AB15)/($AB$3-$M$3)</f>
        <v>5.2420038879530883E-8</v>
      </c>
      <c r="P15" s="133">
        <f t="shared" si="33"/>
        <v>5.0966124277733859E-8</v>
      </c>
      <c r="Q15" s="133">
        <f t="shared" si="33"/>
        <v>4.9512209675936835E-8</v>
      </c>
      <c r="R15" s="133">
        <f t="shared" si="33"/>
        <v>4.8058295074139812E-8</v>
      </c>
      <c r="S15" s="133">
        <f t="shared" si="33"/>
        <v>4.6604380472342788E-8</v>
      </c>
      <c r="T15" s="133">
        <f t="shared" si="33"/>
        <v>4.5150465870545765E-8</v>
      </c>
      <c r="U15" s="133">
        <f t="shared" si="33"/>
        <v>4.3696551268748741E-8</v>
      </c>
      <c r="V15" s="133">
        <f t="shared" si="33"/>
        <v>4.2242636666951717E-8</v>
      </c>
      <c r="W15" s="133">
        <f t="shared" si="33"/>
        <v>4.0788722065154694E-8</v>
      </c>
      <c r="X15" s="133">
        <f t="shared" si="33"/>
        <v>3.933480746335767E-8</v>
      </c>
      <c r="Y15" s="133">
        <f t="shared" si="33"/>
        <v>3.7880892861560646E-8</v>
      </c>
      <c r="Z15" s="133">
        <f t="shared" si="33"/>
        <v>3.6426978259763623E-8</v>
      </c>
      <c r="AA15" s="133">
        <f t="shared" si="33"/>
        <v>3.4973063657966599E-8</v>
      </c>
      <c r="AB15" s="132">
        <f>G29</f>
        <v>3.3519149056169589E-8</v>
      </c>
      <c r="AC15" s="133">
        <f t="shared" ref="AC15:AG15" si="34">AB15-($M15-$AB15)/($AB$3-$M$3)</f>
        <v>3.2065234454372565E-8</v>
      </c>
      <c r="AD15" s="133">
        <f t="shared" si="34"/>
        <v>3.0611319852575541E-8</v>
      </c>
      <c r="AE15" s="133">
        <f t="shared" si="34"/>
        <v>2.9157405250778518E-8</v>
      </c>
      <c r="AF15" s="133">
        <f t="shared" si="34"/>
        <v>2.7703490648981494E-8</v>
      </c>
      <c r="AG15" s="133">
        <f t="shared" si="34"/>
        <v>2.6249576047184471E-8</v>
      </c>
      <c r="AM15" s="9"/>
      <c r="AN15" s="9"/>
      <c r="AO15" s="9"/>
      <c r="AP15" s="9"/>
    </row>
    <row r="16" spans="1:42" x14ac:dyDescent="0.25">
      <c r="A16" s="68" t="s">
        <v>205</v>
      </c>
      <c r="B16" s="132">
        <f>C30</f>
        <v>1.1884531699638027E-7</v>
      </c>
      <c r="C16" s="133">
        <f>B16-($B16-$M16)/($M$3-$B$3)</f>
        <v>1.1323721880889815E-7</v>
      </c>
      <c r="D16" s="133">
        <f t="shared" ref="D16:L16" si="35">C16-($B16-$M16)/($M$3-$B$3)</f>
        <v>1.0762912062141604E-7</v>
      </c>
      <c r="E16" s="133">
        <f t="shared" si="35"/>
        <v>1.0202102243393392E-7</v>
      </c>
      <c r="F16" s="133">
        <f t="shared" si="35"/>
        <v>9.64129242464518E-8</v>
      </c>
      <c r="G16" s="133">
        <f t="shared" si="35"/>
        <v>9.0804826058969682E-8</v>
      </c>
      <c r="H16" s="133">
        <f t="shared" si="35"/>
        <v>8.5196727871487564E-8</v>
      </c>
      <c r="I16" s="133">
        <f t="shared" si="35"/>
        <v>7.9588629684005445E-8</v>
      </c>
      <c r="J16" s="133">
        <f t="shared" si="35"/>
        <v>7.3980531496523327E-8</v>
      </c>
      <c r="K16" s="133">
        <f t="shared" si="35"/>
        <v>6.8372433309041209E-8</v>
      </c>
      <c r="L16" s="133">
        <f t="shared" si="35"/>
        <v>6.2764335121559091E-8</v>
      </c>
      <c r="M16" s="132">
        <f>E30</f>
        <v>5.7156236934076979E-8</v>
      </c>
      <c r="N16" s="133">
        <f>M16-($M16-$AB16)/($AB$3-$M$3)</f>
        <v>5.6658392718308777E-8</v>
      </c>
      <c r="O16" s="133">
        <f t="shared" ref="O16:AA16" si="36">N16-($M16-$AB16)/($AB$3-$M$3)</f>
        <v>5.6160548502540575E-8</v>
      </c>
      <c r="P16" s="133">
        <f t="shared" si="36"/>
        <v>5.5662704286772373E-8</v>
      </c>
      <c r="Q16" s="133">
        <f t="shared" si="36"/>
        <v>5.5164860071004171E-8</v>
      </c>
      <c r="R16" s="133">
        <f t="shared" si="36"/>
        <v>5.4667015855235969E-8</v>
      </c>
      <c r="S16" s="133">
        <f t="shared" si="36"/>
        <v>5.4169171639467767E-8</v>
      </c>
      <c r="T16" s="133">
        <f t="shared" si="36"/>
        <v>5.3671327423699565E-8</v>
      </c>
      <c r="U16" s="133">
        <f t="shared" si="36"/>
        <v>5.3173483207931363E-8</v>
      </c>
      <c r="V16" s="133">
        <f t="shared" si="36"/>
        <v>5.2675638992163161E-8</v>
      </c>
      <c r="W16" s="133">
        <f t="shared" si="36"/>
        <v>5.2177794776394958E-8</v>
      </c>
      <c r="X16" s="133">
        <f t="shared" si="36"/>
        <v>5.1679950560626756E-8</v>
      </c>
      <c r="Y16" s="133">
        <f t="shared" si="36"/>
        <v>5.1182106344858554E-8</v>
      </c>
      <c r="Z16" s="133">
        <f t="shared" si="36"/>
        <v>5.0684262129090352E-8</v>
      </c>
      <c r="AA16" s="133">
        <f t="shared" si="36"/>
        <v>5.018641791332215E-8</v>
      </c>
      <c r="AB16" s="132">
        <f>G30</f>
        <v>4.9688573697553975E-8</v>
      </c>
      <c r="AC16" s="133">
        <f t="shared" ref="AC16:AG16" si="37">AB16-($M16-$AB16)/($AB$3-$M$3)</f>
        <v>4.9190729481785772E-8</v>
      </c>
      <c r="AD16" s="133">
        <f t="shared" si="37"/>
        <v>4.869288526601757E-8</v>
      </c>
      <c r="AE16" s="133">
        <f t="shared" si="37"/>
        <v>4.8195041050249368E-8</v>
      </c>
      <c r="AF16" s="133">
        <f t="shared" si="37"/>
        <v>4.7697196834481166E-8</v>
      </c>
      <c r="AG16" s="133">
        <f t="shared" si="37"/>
        <v>4.7199352618712964E-8</v>
      </c>
    </row>
    <row r="17" spans="1:42" s="139" customFormat="1" x14ac:dyDescent="0.25">
      <c r="A17" s="68"/>
      <c r="B17" s="132"/>
      <c r="C17" s="133"/>
      <c r="D17" s="133"/>
      <c r="E17" s="133"/>
      <c r="F17" s="133"/>
      <c r="G17" s="133"/>
      <c r="H17" s="133"/>
      <c r="I17" s="133"/>
      <c r="J17" s="133"/>
      <c r="K17" s="133"/>
      <c r="L17" s="133"/>
      <c r="M17" s="132"/>
      <c r="N17" s="133"/>
      <c r="O17" s="133"/>
      <c r="P17" s="133"/>
      <c r="Q17" s="133"/>
      <c r="R17" s="133"/>
      <c r="S17" s="133"/>
      <c r="T17" s="133"/>
      <c r="U17" s="133"/>
      <c r="V17" s="133"/>
      <c r="W17" s="133"/>
      <c r="X17" s="133"/>
      <c r="Y17" s="133"/>
      <c r="Z17" s="133"/>
      <c r="AA17" s="133"/>
      <c r="AB17" s="132"/>
      <c r="AC17" s="133"/>
      <c r="AD17" s="133"/>
      <c r="AE17" s="133"/>
      <c r="AF17" s="133"/>
      <c r="AG17" s="133"/>
    </row>
    <row r="18" spans="1:42" s="139" customFormat="1" x14ac:dyDescent="0.25">
      <c r="A18" s="45" t="s">
        <v>195</v>
      </c>
      <c r="B18" s="129">
        <v>2019</v>
      </c>
      <c r="C18" s="128">
        <v>2020</v>
      </c>
      <c r="D18" s="128">
        <v>2021</v>
      </c>
      <c r="E18" s="128">
        <v>2022</v>
      </c>
      <c r="F18" s="139">
        <v>2023</v>
      </c>
      <c r="G18" s="139">
        <v>2024</v>
      </c>
      <c r="H18" s="139">
        <v>2025</v>
      </c>
      <c r="I18" s="139">
        <f>H18+1</f>
        <v>2026</v>
      </c>
      <c r="J18" s="139">
        <f t="shared" ref="J18" si="38">I18+1</f>
        <v>2027</v>
      </c>
      <c r="K18" s="139">
        <f t="shared" ref="K18" si="39">J18+1</f>
        <v>2028</v>
      </c>
      <c r="L18" s="139">
        <f t="shared" ref="L18" si="40">K18+1</f>
        <v>2029</v>
      </c>
      <c r="M18" s="141">
        <f t="shared" ref="M18" si="41">L18+1</f>
        <v>2030</v>
      </c>
      <c r="N18" s="139">
        <f t="shared" ref="N18" si="42">M18+1</f>
        <v>2031</v>
      </c>
      <c r="O18" s="139">
        <f t="shared" ref="O18" si="43">N18+1</f>
        <v>2032</v>
      </c>
      <c r="P18" s="139">
        <f t="shared" ref="P18" si="44">O18+1</f>
        <v>2033</v>
      </c>
      <c r="Q18" s="139">
        <f t="shared" ref="Q18" si="45">P18+1</f>
        <v>2034</v>
      </c>
      <c r="R18" s="139">
        <f t="shared" ref="R18" si="46">Q18+1</f>
        <v>2035</v>
      </c>
      <c r="S18" s="139">
        <f t="shared" ref="S18" si="47">R18+1</f>
        <v>2036</v>
      </c>
      <c r="T18" s="139">
        <f t="shared" ref="T18" si="48">S18+1</f>
        <v>2037</v>
      </c>
      <c r="U18" s="139">
        <f t="shared" ref="U18" si="49">T18+1</f>
        <v>2038</v>
      </c>
      <c r="V18" s="139">
        <f t="shared" ref="V18" si="50">U18+1</f>
        <v>2039</v>
      </c>
      <c r="W18" s="139">
        <f t="shared" ref="W18" si="51">V18+1</f>
        <v>2040</v>
      </c>
      <c r="X18" s="139">
        <f t="shared" ref="X18" si="52">W18+1</f>
        <v>2041</v>
      </c>
      <c r="Y18" s="139">
        <f t="shared" ref="Y18" si="53">X18+1</f>
        <v>2042</v>
      </c>
      <c r="Z18" s="139">
        <f t="shared" ref="Z18" si="54">Y18+1</f>
        <v>2043</v>
      </c>
      <c r="AA18" s="139">
        <f t="shared" ref="AA18" si="55">Z18+1</f>
        <v>2044</v>
      </c>
      <c r="AB18" s="141">
        <f t="shared" ref="AB18" si="56">AA18+1</f>
        <v>2045</v>
      </c>
      <c r="AC18" s="139">
        <f t="shared" ref="AC18" si="57">AB18+1</f>
        <v>2046</v>
      </c>
      <c r="AD18" s="139">
        <f t="shared" ref="AD18" si="58">AC18+1</f>
        <v>2047</v>
      </c>
      <c r="AE18" s="139">
        <f t="shared" ref="AE18" si="59">AD18+1</f>
        <v>2048</v>
      </c>
      <c r="AF18" s="139">
        <f t="shared" ref="AF18" si="60">AE18+1</f>
        <v>2049</v>
      </c>
      <c r="AG18" s="139">
        <f t="shared" ref="AG18" si="61">AF18+1</f>
        <v>2050</v>
      </c>
      <c r="AM18" s="140"/>
      <c r="AN18" s="140"/>
      <c r="AO18" s="140"/>
      <c r="AP18" s="140"/>
    </row>
    <row r="19" spans="1:42" s="139" customFormat="1" ht="18" x14ac:dyDescent="0.25">
      <c r="A19" s="68" t="s">
        <v>189</v>
      </c>
      <c r="B19" s="134" t="s">
        <v>62</v>
      </c>
      <c r="C19" s="133">
        <f>C12*'Look Up'!D32</f>
        <v>0.55265876850804663</v>
      </c>
      <c r="D19" s="133">
        <f>D12*'Look Up'!E32</f>
        <v>0.56320697345908688</v>
      </c>
      <c r="E19" s="133">
        <f>E12*'Look Up'!F32</f>
        <v>0.56225745897114776</v>
      </c>
      <c r="F19" s="133">
        <f>F12*'Look Up'!G32</f>
        <v>0.56086340041438998</v>
      </c>
      <c r="G19" s="133">
        <f>G12*'Look Up'!H32</f>
        <v>0.55902479778881387</v>
      </c>
      <c r="H19" s="133">
        <f>H12*'Look Up'!I32</f>
        <v>0.55674165109441909</v>
      </c>
      <c r="I19" s="133">
        <f>I12*'Look Up'!J32</f>
        <v>0.55401396033120587</v>
      </c>
      <c r="J19" s="133">
        <f>J12*'Look Up'!K32</f>
        <v>0.5508417254991741</v>
      </c>
      <c r="K19" s="133">
        <f>K12*'Look Up'!L32</f>
        <v>0.54722494659832377</v>
      </c>
      <c r="L19" s="133">
        <f>L12*'Look Up'!M32</f>
        <v>0.543163623628655</v>
      </c>
      <c r="M19" s="132">
        <f>M12*'Look Up'!N32</f>
        <v>0.53865775659016812</v>
      </c>
      <c r="N19" s="133">
        <f>N12*'Look Up'!O32</f>
        <v>0.54285223696652285</v>
      </c>
      <c r="O19" s="133">
        <f>O12*'Look Up'!P32</f>
        <v>0.54689716977353198</v>
      </c>
      <c r="P19" s="133">
        <f>P12*'Look Up'!Q32</f>
        <v>0.55079255501119539</v>
      </c>
      <c r="Q19" s="133">
        <f>Q12*'Look Up'!R32</f>
        <v>0.5630697525668904</v>
      </c>
      <c r="R19" s="133">
        <f>R12*'Look Up'!S32</f>
        <v>0.56659126888118982</v>
      </c>
      <c r="S19" s="133">
        <f>S12*'Look Up'!T32</f>
        <v>0.56996323762614376</v>
      </c>
      <c r="T19" s="133">
        <f>T12*'Look Up'!U32</f>
        <v>0.57318565880175198</v>
      </c>
      <c r="U19" s="133">
        <f>U12*'Look Up'!V32</f>
        <v>0.57625853240801461</v>
      </c>
      <c r="V19" s="133">
        <f>V12*'Look Up'!W32</f>
        <v>0.57918185844493175</v>
      </c>
      <c r="W19" s="133">
        <f>W12*'Look Up'!X32</f>
        <v>0.58195563691250318</v>
      </c>
      <c r="X19" s="133">
        <f>X12*'Look Up'!Y32</f>
        <v>0.58457986781072901</v>
      </c>
      <c r="Y19" s="133">
        <f>Y12*'Look Up'!Z32</f>
        <v>0.59498772074960404</v>
      </c>
      <c r="Z19" s="133">
        <f>Z12*'Look Up'!AA32</f>
        <v>0.59723808272446588</v>
      </c>
      <c r="AA19" s="133">
        <f>AA12*'Look Up'!AB32</f>
        <v>0.59933889712998212</v>
      </c>
      <c r="AB19" s="132">
        <f>AB12*'Look Up'!AC32</f>
        <v>0.60129016396615365</v>
      </c>
      <c r="AC19" s="133">
        <f>AC12*'Look Up'!AD32</f>
        <v>0.6030918832329788</v>
      </c>
      <c r="AD19" s="133">
        <f>AD12*'Look Up'!AE32</f>
        <v>0.60474405493045824</v>
      </c>
      <c r="AE19" s="133">
        <f>AE12*'Look Up'!AF32</f>
        <v>0.6062466790585922</v>
      </c>
      <c r="AF19" s="133">
        <f>AF12*'Look Up'!AG32</f>
        <v>0.61500950873466564</v>
      </c>
      <c r="AG19" s="133">
        <f>AG12*'Look Up'!AH32</f>
        <v>0.6161382639394356</v>
      </c>
      <c r="AM19" s="140"/>
      <c r="AN19" s="140"/>
      <c r="AO19" s="140"/>
      <c r="AP19" s="140"/>
    </row>
    <row r="20" spans="1:42" s="139" customFormat="1" hidden="1" x14ac:dyDescent="0.25">
      <c r="A20" s="68" t="s">
        <v>190</v>
      </c>
      <c r="B20" s="132" t="s">
        <v>199</v>
      </c>
      <c r="C20" s="132" t="s">
        <v>199</v>
      </c>
      <c r="D20" s="132" t="s">
        <v>199</v>
      </c>
      <c r="E20" s="132" t="s">
        <v>199</v>
      </c>
      <c r="F20" s="132" t="s">
        <v>199</v>
      </c>
      <c r="G20" s="132" t="s">
        <v>199</v>
      </c>
      <c r="H20" s="132" t="s">
        <v>199</v>
      </c>
      <c r="I20" s="132" t="s">
        <v>199</v>
      </c>
      <c r="J20" s="132" t="s">
        <v>199</v>
      </c>
      <c r="K20" s="132" t="s">
        <v>199</v>
      </c>
      <c r="L20" s="132" t="s">
        <v>199</v>
      </c>
      <c r="M20" s="132" t="s">
        <v>199</v>
      </c>
      <c r="N20" s="132" t="s">
        <v>199</v>
      </c>
      <c r="O20" s="132" t="s">
        <v>199</v>
      </c>
      <c r="P20" s="132" t="s">
        <v>199</v>
      </c>
      <c r="Q20" s="132" t="s">
        <v>199</v>
      </c>
      <c r="R20" s="132" t="s">
        <v>199</v>
      </c>
      <c r="S20" s="132" t="s">
        <v>199</v>
      </c>
      <c r="T20" s="132" t="s">
        <v>199</v>
      </c>
      <c r="U20" s="132" t="s">
        <v>199</v>
      </c>
      <c r="V20" s="132" t="s">
        <v>199</v>
      </c>
      <c r="W20" s="132" t="s">
        <v>199</v>
      </c>
      <c r="X20" s="132" t="s">
        <v>199</v>
      </c>
      <c r="Y20" s="132" t="s">
        <v>199</v>
      </c>
      <c r="Z20" s="132" t="s">
        <v>199</v>
      </c>
      <c r="AA20" s="132" t="s">
        <v>199</v>
      </c>
      <c r="AB20" s="132" t="s">
        <v>199</v>
      </c>
      <c r="AC20" s="132" t="s">
        <v>199</v>
      </c>
      <c r="AD20" s="132" t="s">
        <v>199</v>
      </c>
      <c r="AE20" s="132" t="s">
        <v>199</v>
      </c>
      <c r="AF20" s="132" t="s">
        <v>199</v>
      </c>
      <c r="AG20" s="132" t="s">
        <v>199</v>
      </c>
      <c r="AM20" s="143"/>
      <c r="AN20" s="143"/>
      <c r="AO20" s="143"/>
      <c r="AP20" s="143"/>
    </row>
    <row r="21" spans="1:42" s="139" customFormat="1" x14ac:dyDescent="0.25">
      <c r="A21" s="68" t="s">
        <v>191</v>
      </c>
      <c r="B21" s="134" t="s">
        <v>62</v>
      </c>
      <c r="C21" s="133">
        <f>C14*'Look Up'!D34</f>
        <v>0.13057027239567659</v>
      </c>
      <c r="D21" s="133">
        <f>D14*'Look Up'!E34</f>
        <v>0.12146598796330706</v>
      </c>
      <c r="E21" s="133">
        <f>E14*'Look Up'!F34</f>
        <v>0.1120908205119617</v>
      </c>
      <c r="F21" s="133">
        <f>F14*'Look Up'!G34</f>
        <v>0.10307326556336836</v>
      </c>
      <c r="G21" s="133">
        <f>G14*'Look Up'!H34</f>
        <v>9.30886113193274E-2</v>
      </c>
      <c r="H21" s="133">
        <f>H14*'Look Up'!I34</f>
        <v>8.2833074056310615E-2</v>
      </c>
      <c r="I21" s="133">
        <f>I14*'Look Up'!J34</f>
        <v>7.2306653774317997E-2</v>
      </c>
      <c r="J21" s="133">
        <f>J14*'Look Up'!K34</f>
        <v>6.18669629761016E-2</v>
      </c>
      <c r="K21" s="133">
        <f>K14*'Look Up'!L34</f>
        <v>5.0731055901413386E-2</v>
      </c>
      <c r="L21" s="133">
        <f>L14*'Look Up'!M34</f>
        <v>3.9324265807749344E-2</v>
      </c>
      <c r="M21" s="132">
        <f>M14*'Look Up'!N34</f>
        <v>2.7337692218069198E-2</v>
      </c>
      <c r="N21" s="133">
        <f>N14*'Look Up'!O34</f>
        <v>2.6250446319380748E-2</v>
      </c>
      <c r="O21" s="133">
        <f>O14*'Look Up'!P34</f>
        <v>2.4699849705131803E-2</v>
      </c>
      <c r="P21" s="133">
        <f>P14*'Look Up'!Q34</f>
        <v>2.3149253090882858E-2</v>
      </c>
      <c r="Q21" s="133">
        <f>Q14*'Look Up'!R34</f>
        <v>2.1598656476633914E-2</v>
      </c>
      <c r="R21" s="133">
        <f>R14*'Look Up'!S34</f>
        <v>2.0048059862384969E-2</v>
      </c>
      <c r="S21" s="133">
        <f>S14*'Look Up'!T34</f>
        <v>1.8497463248136024E-2</v>
      </c>
      <c r="T21" s="133">
        <f>T14*'Look Up'!U34</f>
        <v>1.6946866633887083E-2</v>
      </c>
      <c r="U21" s="133">
        <f>U14*'Look Up'!V34</f>
        <v>1.5396270019638137E-2</v>
      </c>
      <c r="V21" s="133">
        <f>V14*'Look Up'!W34</f>
        <v>1.3845673405389192E-2</v>
      </c>
      <c r="W21" s="133">
        <f>W14*'Look Up'!X34</f>
        <v>1.2295076791140247E-2</v>
      </c>
      <c r="X21" s="133">
        <f>X14*'Look Up'!Y34</f>
        <v>1.0744480176891303E-2</v>
      </c>
      <c r="Y21" s="133">
        <f>Y14*'Look Up'!Z34</f>
        <v>9.1938835626423597E-3</v>
      </c>
      <c r="Z21" s="133">
        <f>Z14*'Look Up'!AA34</f>
        <v>7.643286948393415E-3</v>
      </c>
      <c r="AA21" s="133">
        <f>AA14*'Look Up'!AB34</f>
        <v>6.0926903341444721E-3</v>
      </c>
      <c r="AB21" s="132">
        <f>AB14*'Look Up'!AC34</f>
        <v>4.5420937198955361E-3</v>
      </c>
      <c r="AC21" s="133">
        <f>AC14*'Look Up'!AD34</f>
        <v>2.9914971056465922E-3</v>
      </c>
      <c r="AD21" s="133">
        <f>AD14*'Look Up'!AE34</f>
        <v>1.4409004913976487E-3</v>
      </c>
      <c r="AE21" s="133">
        <f>AE14*'Look Up'!AF34</f>
        <v>0</v>
      </c>
      <c r="AF21" s="133">
        <f>AF14*'Look Up'!AG34</f>
        <v>0</v>
      </c>
      <c r="AG21" s="133">
        <f>AG14*'Look Up'!AH34</f>
        <v>0</v>
      </c>
      <c r="AM21" s="143"/>
      <c r="AN21" s="143"/>
      <c r="AO21" s="143"/>
      <c r="AP21" s="143"/>
    </row>
    <row r="22" spans="1:42" s="139" customFormat="1" x14ac:dyDescent="0.25">
      <c r="A22" s="68" t="s">
        <v>192</v>
      </c>
      <c r="B22" s="134" t="s">
        <v>62</v>
      </c>
      <c r="C22" s="133">
        <f>C15*'Look Up'!D35</f>
        <v>8.9105114114059789E-2</v>
      </c>
      <c r="D22" s="133">
        <f>D15*'Look Up'!E35</f>
        <v>8.5731084159780646E-2</v>
      </c>
      <c r="E22" s="133">
        <f>E15*'Look Up'!F35</f>
        <v>8.2205003119571532E-2</v>
      </c>
      <c r="F22" s="133">
        <f>F15*'Look Up'!G35</f>
        <v>7.8533072291140538E-2</v>
      </c>
      <c r="G22" s="133">
        <f>G15*'Look Up'!H35</f>
        <v>7.469973122418265E-2</v>
      </c>
      <c r="H22" s="133">
        <f>H15*'Look Up'!I35</f>
        <v>7.070096885329917E-2</v>
      </c>
      <c r="I22" s="133">
        <f>I15*'Look Up'!J35</f>
        <v>6.627015554005343E-2</v>
      </c>
      <c r="J22" s="133">
        <f>J15*'Look Up'!K35</f>
        <v>6.1708683489670728E-2</v>
      </c>
      <c r="K22" s="133">
        <f>K15*'Look Up'!L35</f>
        <v>5.7005671828144484E-2</v>
      </c>
      <c r="L22" s="133">
        <f>L15*'Look Up'!M35</f>
        <v>5.2165316320483456E-2</v>
      </c>
      <c r="M22" s="132">
        <f>M15*'Look Up'!N35</f>
        <v>4.7178073114480627E-2</v>
      </c>
      <c r="N22" s="133">
        <f>N15*'Look Up'!O35</f>
        <v>4.5938320133528304E-2</v>
      </c>
      <c r="O22" s="133">
        <f>O15*'Look Up'!P35</f>
        <v>4.4698567152575981E-2</v>
      </c>
      <c r="P22" s="133">
        <f>P15*'Look Up'!Q35</f>
        <v>4.3458814171623665E-2</v>
      </c>
      <c r="Q22" s="133">
        <f>Q15*'Look Up'!R35</f>
        <v>4.2219061190671342E-2</v>
      </c>
      <c r="R22" s="133">
        <f>R15*'Look Up'!S35</f>
        <v>4.0979308209719019E-2</v>
      </c>
      <c r="S22" s="133">
        <f>S15*'Look Up'!T35</f>
        <v>3.9739555228766696E-2</v>
      </c>
      <c r="T22" s="133">
        <f>T15*'Look Up'!U35</f>
        <v>3.8499802247814373E-2</v>
      </c>
      <c r="U22" s="133">
        <f>U15*'Look Up'!V35</f>
        <v>3.726004926686205E-2</v>
      </c>
      <c r="V22" s="133">
        <f>V15*'Look Up'!W35</f>
        <v>3.6020296285909727E-2</v>
      </c>
      <c r="W22" s="133">
        <f>W15*'Look Up'!X35</f>
        <v>3.4780543304957411E-2</v>
      </c>
      <c r="X22" s="133">
        <f>X15*'Look Up'!Y35</f>
        <v>3.3540790324005088E-2</v>
      </c>
      <c r="Y22" s="133">
        <f>Y15*'Look Up'!Z35</f>
        <v>3.2301037343052764E-2</v>
      </c>
      <c r="Z22" s="133">
        <f>Z15*'Look Up'!AA35</f>
        <v>3.1061284362100441E-2</v>
      </c>
      <c r="AA22" s="133">
        <f>AA15*'Look Up'!AB35</f>
        <v>2.9821531381148118E-2</v>
      </c>
      <c r="AB22" s="132">
        <f>AB15*'Look Up'!AC35</f>
        <v>2.8581778400195809E-2</v>
      </c>
      <c r="AC22" s="133">
        <f>AC15*'Look Up'!AD35</f>
        <v>2.7342025419243486E-2</v>
      </c>
      <c r="AD22" s="133">
        <f>AD15*'Look Up'!AE35</f>
        <v>2.6102272438291163E-2</v>
      </c>
      <c r="AE22" s="133">
        <f>AE15*'Look Up'!AF35</f>
        <v>2.4862519457338843E-2</v>
      </c>
      <c r="AF22" s="133">
        <f>AF15*'Look Up'!AG35</f>
        <v>2.362276647638652E-2</v>
      </c>
      <c r="AG22" s="133">
        <f>AG15*'Look Up'!AH35</f>
        <v>2.2383013495434197E-2</v>
      </c>
      <c r="AM22" s="143"/>
      <c r="AN22" s="143"/>
      <c r="AO22" s="143"/>
      <c r="AP22" s="143"/>
    </row>
    <row r="23" spans="1:42" s="139" customFormat="1" x14ac:dyDescent="0.25">
      <c r="A23" s="68" t="s">
        <v>193</v>
      </c>
      <c r="B23" s="134" t="s">
        <v>62</v>
      </c>
      <c r="C23" s="133">
        <f>C16*'Look Up'!D36</f>
        <v>4.5747836398794851E-3</v>
      </c>
      <c r="D23" s="133">
        <f>D16*'Look Up'!E36</f>
        <v>4.4450826816644822E-3</v>
      </c>
      <c r="E23" s="133">
        <f>E16*'Look Up'!F36</f>
        <v>4.2950850444686177E-3</v>
      </c>
      <c r="F23" s="133">
        <f>F16*'Look Up'!G36</f>
        <v>4.1457557425974272E-3</v>
      </c>
      <c r="G23" s="133">
        <f>G16*'Look Up'!H36</f>
        <v>3.9863318639887686E-3</v>
      </c>
      <c r="H23" s="133">
        <f>H16*'Look Up'!I36</f>
        <v>3.8253330814297915E-3</v>
      </c>
      <c r="I23" s="133">
        <f>I16*'Look Up'!J36</f>
        <v>3.6212826506222479E-3</v>
      </c>
      <c r="J23" s="133">
        <f>J16*'Look Up'!K36</f>
        <v>3.4179005551393778E-3</v>
      </c>
      <c r="K23" s="133">
        <f>K16*'Look Up'!L36</f>
        <v>3.2066671221940325E-3</v>
      </c>
      <c r="L23" s="133">
        <f>L16*'Look Up'!M36</f>
        <v>2.9875823517862129E-3</v>
      </c>
      <c r="M23" s="132">
        <f>M16*'Look Up'!N36</f>
        <v>2.7549306202225106E-3</v>
      </c>
      <c r="N23" s="133">
        <f>N16*'Look Up'!O36</f>
        <v>2.7309345290224829E-3</v>
      </c>
      <c r="O23" s="133">
        <f>O16*'Look Up'!P36</f>
        <v>2.7069384378224557E-3</v>
      </c>
      <c r="P23" s="133">
        <f>P16*'Look Up'!Q36</f>
        <v>2.6829423466224285E-3</v>
      </c>
      <c r="Q23" s="133">
        <f>Q16*'Look Up'!R36</f>
        <v>2.6589462554224013E-3</v>
      </c>
      <c r="R23" s="133">
        <f>R16*'Look Up'!S36</f>
        <v>2.6349501642223736E-3</v>
      </c>
      <c r="S23" s="133">
        <f>S16*'Look Up'!T36</f>
        <v>2.6109540730223464E-3</v>
      </c>
      <c r="T23" s="133">
        <f>T16*'Look Up'!U36</f>
        <v>2.5869579818223192E-3</v>
      </c>
      <c r="U23" s="133">
        <f>U16*'Look Up'!V36</f>
        <v>2.5629618906222915E-3</v>
      </c>
      <c r="V23" s="133">
        <f>V16*'Look Up'!W36</f>
        <v>2.5389657994222643E-3</v>
      </c>
      <c r="W23" s="133">
        <f>W16*'Look Up'!X36</f>
        <v>2.5149697082222371E-3</v>
      </c>
      <c r="X23" s="133">
        <f>X16*'Look Up'!Y36</f>
        <v>2.4909736170222099E-3</v>
      </c>
      <c r="Y23" s="133">
        <f>Y16*'Look Up'!Z36</f>
        <v>2.4669775258221822E-3</v>
      </c>
      <c r="Z23" s="133">
        <f>Z16*'Look Up'!AA36</f>
        <v>2.442981434622155E-3</v>
      </c>
      <c r="AA23" s="133">
        <f>AA16*'Look Up'!AB36</f>
        <v>2.4189853434221278E-3</v>
      </c>
      <c r="AB23" s="132">
        <f>AB16*'Look Up'!AC36</f>
        <v>2.3949892522221014E-3</v>
      </c>
      <c r="AC23" s="133">
        <f>AC16*'Look Up'!AD36</f>
        <v>2.3709931610220742E-3</v>
      </c>
      <c r="AD23" s="133">
        <f>AD16*'Look Up'!AE36</f>
        <v>2.346997069822047E-3</v>
      </c>
      <c r="AE23" s="133">
        <f>AE16*'Look Up'!AF36</f>
        <v>2.3230009786220193E-3</v>
      </c>
      <c r="AF23" s="133">
        <f>AF16*'Look Up'!AG36</f>
        <v>2.2990048874219921E-3</v>
      </c>
      <c r="AG23" s="133">
        <f>AG16*'Look Up'!AH36</f>
        <v>2.2750087962219649E-3</v>
      </c>
    </row>
    <row r="24" spans="1:42" s="51" customFormat="1" x14ac:dyDescent="0.25">
      <c r="A24" s="130"/>
      <c r="I24" s="42"/>
      <c r="J24" s="42"/>
    </row>
    <row r="25" spans="1:42" s="51" customFormat="1" ht="56.1" customHeight="1" x14ac:dyDescent="0.25">
      <c r="A25" s="122" t="s">
        <v>185</v>
      </c>
      <c r="B25" s="123" t="s">
        <v>207</v>
      </c>
      <c r="C25" s="123" t="s">
        <v>197</v>
      </c>
      <c r="D25" s="123" t="s">
        <v>208</v>
      </c>
      <c r="E25" s="123" t="s">
        <v>196</v>
      </c>
      <c r="F25" s="123" t="s">
        <v>209</v>
      </c>
      <c r="G25" s="123" t="s">
        <v>198</v>
      </c>
    </row>
    <row r="26" spans="1:42" s="51" customFormat="1" ht="18" x14ac:dyDescent="0.25">
      <c r="A26" s="124" t="s">
        <v>194</v>
      </c>
      <c r="B26" s="131">
        <v>11275.447404570192</v>
      </c>
      <c r="C26" s="131">
        <f>B26/'Look Up'!$B$15</f>
        <v>1.1275447404570193E-2</v>
      </c>
      <c r="D26" s="131">
        <v>8830.45502606833</v>
      </c>
      <c r="E26" s="131">
        <f>D26/'Look Up'!$B$15</f>
        <v>8.8304550260683307E-3</v>
      </c>
      <c r="F26" s="131">
        <v>7708.8482559763288</v>
      </c>
      <c r="G26" s="131">
        <f>F26/'Look Up'!$B$15</f>
        <v>7.7088482559763286E-3</v>
      </c>
      <c r="H26" s="131"/>
    </row>
    <row r="27" spans="1:42" s="51" customFormat="1" hidden="1" x14ac:dyDescent="0.25">
      <c r="A27" s="124" t="s">
        <v>23</v>
      </c>
      <c r="B27" s="131">
        <v>3.7213921169520545</v>
      </c>
      <c r="C27" s="131">
        <f>B27/'Look Up'!$B$15</f>
        <v>3.7213921169520547E-6</v>
      </c>
      <c r="D27" s="131">
        <v>1.2345206551242083</v>
      </c>
      <c r="E27" s="131">
        <f>D27/'Look Up'!$B$15</f>
        <v>1.2345206551242083E-6</v>
      </c>
      <c r="F27" s="131">
        <v>0.81779423577067945</v>
      </c>
      <c r="G27" s="131">
        <f>F27/'Look Up'!$B$15</f>
        <v>8.1779423577067947E-7</v>
      </c>
      <c r="H27" s="131"/>
    </row>
    <row r="28" spans="1:42" s="51" customFormat="1" x14ac:dyDescent="0.25">
      <c r="A28" s="124" t="s">
        <v>182</v>
      </c>
      <c r="B28" s="131">
        <v>8.9937854070367944</v>
      </c>
      <c r="C28" s="131">
        <f>B28/'Look Up'!$B$15</f>
        <v>8.9937854070367946E-6</v>
      </c>
      <c r="D28" s="131">
        <v>1.5445023852016495</v>
      </c>
      <c r="E28" s="131">
        <f>D28/'Look Up'!$B$15</f>
        <v>1.5445023852016496E-6</v>
      </c>
      <c r="F28" s="131">
        <v>0.25233853999419642</v>
      </c>
      <c r="G28" s="131">
        <f>F28/'Look Up'!$B$15</f>
        <v>2.5233853999419644E-7</v>
      </c>
      <c r="H28" s="131"/>
    </row>
    <row r="29" spans="1:42" s="51" customFormat="1" x14ac:dyDescent="0.25">
      <c r="A29" s="124" t="s">
        <v>183</v>
      </c>
      <c r="B29" s="131">
        <v>0.12886406705904768</v>
      </c>
      <c r="C29" s="131">
        <f>B29/'Look Up'!$B$15</f>
        <v>1.2886406705904769E-7</v>
      </c>
      <c r="D29" s="131">
        <v>5.5327868083124933E-2</v>
      </c>
      <c r="E29" s="131">
        <f>D29/'Look Up'!$B$15</f>
        <v>5.532786808312493E-8</v>
      </c>
      <c r="F29" s="131">
        <v>3.3519149056169588E-2</v>
      </c>
      <c r="G29" s="131">
        <f>F29/'Look Up'!$B$15</f>
        <v>3.3519149056169589E-8</v>
      </c>
      <c r="H29" s="131"/>
      <c r="I29" s="91"/>
      <c r="J29" s="91"/>
      <c r="K29" s="91"/>
      <c r="L29" s="91"/>
      <c r="M29" s="91"/>
      <c r="N29" s="91"/>
      <c r="O29" s="91"/>
      <c r="P29" s="91"/>
    </row>
    <row r="30" spans="1:42" s="51" customFormat="1" x14ac:dyDescent="0.25">
      <c r="A30" s="124" t="s">
        <v>184</v>
      </c>
      <c r="B30" s="131">
        <v>0.11884531699638028</v>
      </c>
      <c r="C30" s="131">
        <f>B30/'Look Up'!$B$15</f>
        <v>1.1884531699638027E-7</v>
      </c>
      <c r="D30" s="131">
        <v>5.7156236934076982E-2</v>
      </c>
      <c r="E30" s="131">
        <f>D30/'Look Up'!$B$15</f>
        <v>5.7156236934076979E-8</v>
      </c>
      <c r="F30" s="131">
        <v>4.9688573697553973E-2</v>
      </c>
      <c r="G30" s="131">
        <f>F30/'Look Up'!$B$15</f>
        <v>4.9688573697553975E-8</v>
      </c>
      <c r="H30" s="131"/>
      <c r="I30" s="91"/>
      <c r="J30" s="91"/>
      <c r="K30" s="91"/>
      <c r="L30" s="91"/>
      <c r="M30" s="91"/>
      <c r="N30" s="91"/>
      <c r="O30" s="91"/>
      <c r="P30" s="91"/>
    </row>
    <row r="31" spans="1:42" x14ac:dyDescent="0.25">
      <c r="A31" s="36"/>
      <c r="B31" s="33"/>
      <c r="C31" s="11"/>
      <c r="D31" s="11"/>
      <c r="E31" s="11"/>
      <c r="F31" s="11"/>
      <c r="G31" s="11"/>
      <c r="H31" s="12"/>
      <c r="I31" s="12"/>
      <c r="J31" s="12"/>
      <c r="K31" s="12"/>
      <c r="L31" s="12"/>
      <c r="M31" s="12"/>
      <c r="N31" s="12"/>
      <c r="O31" s="12"/>
      <c r="P31" s="12"/>
      <c r="Q31" s="12"/>
      <c r="R31" s="12"/>
      <c r="S31" s="12"/>
      <c r="T31" s="12"/>
      <c r="U31" s="12"/>
      <c r="V31" s="12"/>
      <c r="W31" s="12"/>
      <c r="X31" s="12"/>
      <c r="Y31" s="12"/>
      <c r="Z31" s="12"/>
      <c r="AA31" s="4"/>
    </row>
    <row r="32" spans="1:42" x14ac:dyDescent="0.25">
      <c r="A32" s="127" t="s">
        <v>210</v>
      </c>
      <c r="B32" s="121"/>
      <c r="C32" s="121"/>
      <c r="D32" s="121"/>
      <c r="E32" s="121"/>
      <c r="F32" s="121"/>
      <c r="G32" s="121"/>
      <c r="H32" s="121"/>
      <c r="I32" s="16"/>
      <c r="J32" s="11"/>
      <c r="K32" s="11"/>
      <c r="L32" s="11"/>
      <c r="M32" s="11"/>
      <c r="N32" s="11"/>
      <c r="O32" s="11"/>
      <c r="P32" s="11"/>
      <c r="Q32" s="11"/>
      <c r="R32" s="11"/>
      <c r="S32" s="11"/>
      <c r="T32" s="11"/>
      <c r="U32" s="11"/>
      <c r="V32" s="11"/>
      <c r="W32" s="11"/>
      <c r="X32" s="11"/>
      <c r="Y32" s="11"/>
      <c r="Z32" s="11"/>
    </row>
    <row r="33" spans="1:27" x14ac:dyDescent="0.25">
      <c r="A33" s="125" t="s">
        <v>186</v>
      </c>
      <c r="B33" s="121"/>
      <c r="C33" s="121"/>
      <c r="D33" s="121"/>
      <c r="E33" s="121"/>
      <c r="F33" s="121"/>
      <c r="G33" s="121"/>
      <c r="H33" s="121"/>
      <c r="I33" s="16"/>
      <c r="J33" s="11"/>
      <c r="K33" s="11"/>
      <c r="L33" s="11"/>
      <c r="M33" s="11"/>
      <c r="N33" s="11"/>
      <c r="O33" s="11"/>
      <c r="P33" s="11"/>
      <c r="Q33" s="11"/>
      <c r="R33" s="11"/>
      <c r="S33" s="11"/>
      <c r="T33" s="11"/>
      <c r="U33" s="11"/>
      <c r="V33" s="11"/>
      <c r="W33" s="11"/>
      <c r="X33" s="11"/>
      <c r="Y33" s="11"/>
      <c r="Z33" s="11"/>
    </row>
    <row r="34" spans="1:27" x14ac:dyDescent="0.25">
      <c r="A34" s="126" t="s">
        <v>187</v>
      </c>
      <c r="B34" s="121"/>
      <c r="C34" s="121"/>
      <c r="D34" s="121"/>
      <c r="E34" s="121"/>
      <c r="F34" s="121"/>
      <c r="G34" s="121"/>
      <c r="H34" s="121"/>
      <c r="I34" s="16"/>
      <c r="J34" s="11"/>
      <c r="K34" s="11"/>
      <c r="L34" s="11"/>
      <c r="M34" s="11"/>
      <c r="N34" s="11"/>
      <c r="O34" s="11"/>
      <c r="P34" s="11"/>
      <c r="Q34" s="11"/>
      <c r="R34" s="11"/>
      <c r="S34" s="11"/>
      <c r="T34" s="11"/>
      <c r="U34" s="11"/>
      <c r="V34" s="11"/>
      <c r="W34" s="11"/>
      <c r="X34" s="11"/>
      <c r="Y34" s="11"/>
      <c r="Z34" s="11"/>
    </row>
    <row r="35" spans="1:27" x14ac:dyDescent="0.25">
      <c r="A35" s="121"/>
      <c r="B35" s="121"/>
      <c r="C35" s="121"/>
      <c r="D35" s="121"/>
      <c r="E35" s="121"/>
      <c r="F35" s="121"/>
      <c r="G35" s="121"/>
      <c r="H35" s="121"/>
      <c r="I35" s="16"/>
      <c r="J35" s="29"/>
      <c r="K35" s="29"/>
      <c r="L35" s="29"/>
      <c r="M35" s="29"/>
      <c r="N35" s="29"/>
      <c r="O35" s="29"/>
      <c r="P35" s="29"/>
      <c r="Q35" s="29"/>
      <c r="R35" s="29"/>
      <c r="S35" s="29"/>
      <c r="T35" s="29"/>
      <c r="U35" s="29"/>
      <c r="V35" s="29"/>
      <c r="W35" s="29"/>
      <c r="X35" s="29"/>
      <c r="Y35" s="29"/>
      <c r="Z35" s="29"/>
      <c r="AA35" s="9"/>
    </row>
    <row r="36" spans="1:27"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43" spans="1:27" x14ac:dyDescent="0.25">
      <c r="A43" s="5"/>
      <c r="B43" s="5"/>
    </row>
    <row r="45" spans="1:27" x14ac:dyDescent="0.25">
      <c r="A45" s="5"/>
      <c r="B45" s="5"/>
    </row>
  </sheetData>
  <hyperlinks>
    <hyperlink ref="A33" r:id="rId1" xr:uid="{E4AF025F-C7CC-49E7-9342-93A04EFFF1A9}"/>
    <hyperlink ref="A34" r:id="rId2" xr:uid="{330ECC24-729A-4E66-836D-175B34D96AA2}"/>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B6051-F2CD-40C4-8170-27E5BBD05F83}">
  <sheetPr>
    <tabColor rgb="FF92D050"/>
  </sheetPr>
  <dimension ref="A1:AB51"/>
  <sheetViews>
    <sheetView topLeftCell="A22" workbookViewId="0">
      <selection activeCell="B26" sqref="B26"/>
    </sheetView>
  </sheetViews>
  <sheetFormatPr defaultRowHeight="15" x14ac:dyDescent="0.25"/>
  <cols>
    <col min="1" max="1" width="37" customWidth="1"/>
    <col min="2" max="13" width="15.5703125" customWidth="1"/>
    <col min="14" max="28" width="11" bestFit="1" customWidth="1"/>
  </cols>
  <sheetData>
    <row r="1" spans="1:3" ht="18.75" x14ac:dyDescent="0.3">
      <c r="A1" s="8" t="s">
        <v>161</v>
      </c>
    </row>
    <row r="2" spans="1:3" x14ac:dyDescent="0.25">
      <c r="A2" s="1" t="s">
        <v>81</v>
      </c>
      <c r="B2" t="s">
        <v>7</v>
      </c>
      <c r="C2" t="s">
        <v>82</v>
      </c>
    </row>
    <row r="3" spans="1:3" x14ac:dyDescent="0.25">
      <c r="A3" s="2" t="s">
        <v>51</v>
      </c>
      <c r="B3" s="77">
        <v>408</v>
      </c>
      <c r="C3" s="49">
        <f>B3/5</f>
        <v>81.599999999999994</v>
      </c>
    </row>
    <row r="4" spans="1:3" x14ac:dyDescent="0.25">
      <c r="A4" s="2" t="s">
        <v>52</v>
      </c>
      <c r="B4" s="77">
        <v>201</v>
      </c>
      <c r="C4" s="49">
        <f t="shared" ref="C4:C7" si="0">B4/5</f>
        <v>40.200000000000003</v>
      </c>
    </row>
    <row r="5" spans="1:3" x14ac:dyDescent="0.25">
      <c r="A5" s="2" t="s">
        <v>53</v>
      </c>
      <c r="B5" s="77">
        <v>134</v>
      </c>
      <c r="C5" s="49">
        <f t="shared" si="0"/>
        <v>26.8</v>
      </c>
    </row>
    <row r="6" spans="1:3" x14ac:dyDescent="0.25">
      <c r="A6" s="2" t="s">
        <v>54</v>
      </c>
      <c r="B6" s="77">
        <v>25</v>
      </c>
      <c r="C6" s="49">
        <f t="shared" si="0"/>
        <v>5</v>
      </c>
    </row>
    <row r="7" spans="1:3" x14ac:dyDescent="0.25">
      <c r="A7" s="2" t="s">
        <v>55</v>
      </c>
      <c r="B7" s="77">
        <v>5</v>
      </c>
      <c r="C7" s="49">
        <f t="shared" si="0"/>
        <v>1</v>
      </c>
    </row>
    <row r="9" spans="1:3" x14ac:dyDescent="0.25">
      <c r="A9" s="15" t="s">
        <v>88</v>
      </c>
    </row>
    <row r="10" spans="1:3" x14ac:dyDescent="0.25">
      <c r="A10" s="2" t="s">
        <v>56</v>
      </c>
      <c r="B10" s="16">
        <v>29739324.000000004</v>
      </c>
      <c r="C10" s="16"/>
    </row>
    <row r="11" spans="1:3" x14ac:dyDescent="0.25">
      <c r="A11" s="2" t="s">
        <v>57</v>
      </c>
      <c r="B11" s="16">
        <v>28454998.499999996</v>
      </c>
      <c r="C11" s="16"/>
    </row>
    <row r="12" spans="1:3" x14ac:dyDescent="0.25">
      <c r="A12" s="2" t="s">
        <v>58</v>
      </c>
      <c r="B12" s="16">
        <v>15673172.999999998</v>
      </c>
      <c r="C12" s="16"/>
    </row>
    <row r="13" spans="1:3" x14ac:dyDescent="0.25">
      <c r="A13" s="17" t="s">
        <v>7</v>
      </c>
      <c r="B13" s="18">
        <f>SUM(B10:B12)</f>
        <v>73867495.5</v>
      </c>
      <c r="C13" s="18"/>
    </row>
    <row r="14" spans="1:3" x14ac:dyDescent="0.25">
      <c r="A14" s="17"/>
      <c r="B14" s="19"/>
      <c r="C14" s="19"/>
    </row>
    <row r="15" spans="1:3" x14ac:dyDescent="0.25">
      <c r="A15" s="15" t="s">
        <v>59</v>
      </c>
      <c r="B15" s="19"/>
      <c r="C15" s="19"/>
    </row>
    <row r="16" spans="1:3" x14ac:dyDescent="0.25">
      <c r="A16" s="2" t="s">
        <v>56</v>
      </c>
      <c r="B16" s="16">
        <v>42872224.75</v>
      </c>
      <c r="C16" s="16"/>
    </row>
    <row r="17" spans="1:8" x14ac:dyDescent="0.25">
      <c r="A17" s="2" t="s">
        <v>57</v>
      </c>
      <c r="B17" s="16">
        <v>38123063.75</v>
      </c>
      <c r="C17" s="16"/>
    </row>
    <row r="18" spans="1:8" x14ac:dyDescent="0.25">
      <c r="A18" s="2" t="s">
        <v>58</v>
      </c>
      <c r="B18" s="16">
        <v>21149030.75</v>
      </c>
      <c r="C18" s="16"/>
    </row>
    <row r="19" spans="1:8" x14ac:dyDescent="0.25">
      <c r="A19" s="17" t="s">
        <v>7</v>
      </c>
      <c r="B19" s="20">
        <f>SUM(B16:B18)</f>
        <v>102144319.25</v>
      </c>
      <c r="C19" s="20"/>
    </row>
    <row r="21" spans="1:8" x14ac:dyDescent="0.25">
      <c r="A21" s="21" t="s">
        <v>83</v>
      </c>
    </row>
    <row r="22" spans="1:8" x14ac:dyDescent="0.25">
      <c r="A22" s="2" t="s">
        <v>51</v>
      </c>
      <c r="B22" s="78">
        <f>C3/($B$13/1000000)</f>
        <v>1.1046807455384755</v>
      </c>
      <c r="C22" s="22"/>
    </row>
    <row r="23" spans="1:8" x14ac:dyDescent="0.25">
      <c r="A23" s="2" t="s">
        <v>52</v>
      </c>
      <c r="B23" s="78">
        <f>C4/($B$13/1000000)</f>
        <v>0.54421772022851378</v>
      </c>
      <c r="C23" s="22"/>
    </row>
    <row r="24" spans="1:8" x14ac:dyDescent="0.25">
      <c r="A24" s="2" t="s">
        <v>53</v>
      </c>
      <c r="B24" s="78">
        <f>C5/($B$13/1000000)</f>
        <v>0.36281181348567582</v>
      </c>
      <c r="C24" s="22"/>
    </row>
    <row r="25" spans="1:8" x14ac:dyDescent="0.25">
      <c r="A25" s="2" t="s">
        <v>54</v>
      </c>
      <c r="B25" s="78">
        <f>C6/($B$13/1000000)</f>
        <v>6.768877117270071E-2</v>
      </c>
      <c r="C25" s="22"/>
    </row>
    <row r="26" spans="1:8" x14ac:dyDescent="0.25">
      <c r="A26" s="2" t="s">
        <v>55</v>
      </c>
      <c r="B26" s="78">
        <f>C7/($B$13/1000000)</f>
        <v>1.3537754234540143E-2</v>
      </c>
      <c r="C26" s="22"/>
    </row>
    <row r="27" spans="1:8" x14ac:dyDescent="0.25">
      <c r="A27" s="2"/>
      <c r="B27" s="22"/>
      <c r="C27" s="22"/>
    </row>
    <row r="28" spans="1:8" s="56" customFormat="1" x14ac:dyDescent="0.25">
      <c r="A28" s="85" t="s">
        <v>86</v>
      </c>
      <c r="B28" s="56">
        <v>2016</v>
      </c>
      <c r="C28" s="56">
        <v>2025</v>
      </c>
      <c r="D28" s="56">
        <v>2030</v>
      </c>
      <c r="E28" s="56">
        <v>2035</v>
      </c>
      <c r="F28" s="56">
        <v>2040</v>
      </c>
      <c r="G28" s="56">
        <v>2045</v>
      </c>
      <c r="H28" s="56">
        <v>2050</v>
      </c>
    </row>
    <row r="29" spans="1:8" s="56" customFormat="1" x14ac:dyDescent="0.25">
      <c r="A29" s="26" t="s">
        <v>51</v>
      </c>
      <c r="B29" s="58">
        <f>C3</f>
        <v>81.599999999999994</v>
      </c>
      <c r="C29" s="59">
        <f>B29*((1+'Look Up'!$B$5)^(C$28-B$28))</f>
        <v>92.148777000444454</v>
      </c>
      <c r="D29" s="59">
        <f>C29*((1+'Look Up'!$B$5)^(D$28-C$28))</f>
        <v>98.5876659813689</v>
      </c>
      <c r="E29" s="59">
        <f>D29*((1+'Look Up'!$B$5)^(E$28-D$28))</f>
        <v>105.47647185384874</v>
      </c>
      <c r="F29" s="59">
        <f>E29*((1+'Look Up'!$B$5)^(F$28-E$28))</f>
        <v>112.84663252742185</v>
      </c>
      <c r="G29" s="59">
        <f>F29*((1+'Look Up'!$B$5)^(G$28-F$28))</f>
        <v>120.73178263323109</v>
      </c>
      <c r="H29" s="59">
        <f>G29*((1+'Look Up'!$B$5)^(H$28-G$28))</f>
        <v>129.16790701978402</v>
      </c>
    </row>
    <row r="30" spans="1:8" s="56" customFormat="1" x14ac:dyDescent="0.25">
      <c r="A30" s="26" t="s">
        <v>52</v>
      </c>
      <c r="B30" s="58">
        <f>C4</f>
        <v>40.200000000000003</v>
      </c>
      <c r="C30" s="59">
        <f>B30*((1+'Look Up'!$B$5)^(C$28-B$28))</f>
        <v>45.39682396345426</v>
      </c>
      <c r="D30" s="59">
        <f>C30*((1+'Look Up'!$B$5)^(D$28-C$28))</f>
        <v>48.568923681997923</v>
      </c>
      <c r="E30" s="59">
        <f>D30*((1+'Look Up'!$B$5)^(E$28-D$28))</f>
        <v>51.962673633881373</v>
      </c>
      <c r="F30" s="59">
        <f>E30*((1+'Look Up'!$B$5)^(F$28-E$28))</f>
        <v>55.59356161277401</v>
      </c>
      <c r="G30" s="59">
        <f>F30*((1+'Look Up'!$B$5)^(G$28-F$28))</f>
        <v>59.47815762078298</v>
      </c>
      <c r="H30" s="59">
        <f>G30*((1+'Look Up'!$B$5)^(H$28-G$28))</f>
        <v>63.634189487687735</v>
      </c>
    </row>
    <row r="31" spans="1:8" s="56" customFormat="1" x14ac:dyDescent="0.25">
      <c r="A31" s="26" t="s">
        <v>53</v>
      </c>
      <c r="B31" s="58">
        <f>C5</f>
        <v>26.8</v>
      </c>
      <c r="C31" s="59">
        <f>B31*((1+'Look Up'!$B$5)^(C$28-B$28))</f>
        <v>30.264549308969503</v>
      </c>
      <c r="D31" s="59">
        <f>C31*((1+'Look Up'!$B$5)^(D$28-C$28))</f>
        <v>32.37928245466528</v>
      </c>
      <c r="E31" s="59">
        <f>D31*((1+'Look Up'!$B$5)^(E$28-D$28))</f>
        <v>34.641782422587575</v>
      </c>
      <c r="F31" s="59">
        <f>E31*((1+'Look Up'!$B$5)^(F$28-E$28))</f>
        <v>37.062374408516</v>
      </c>
      <c r="G31" s="59">
        <f>F31*((1+'Look Up'!$B$5)^(G$28-F$28))</f>
        <v>39.652105080521977</v>
      </c>
      <c r="H31" s="59">
        <f>G31*((1+'Look Up'!$B$5)^(H$28-G$28))</f>
        <v>42.422792991791816</v>
      </c>
    </row>
    <row r="32" spans="1:8" s="56" customFormat="1" x14ac:dyDescent="0.25">
      <c r="A32" s="26" t="s">
        <v>54</v>
      </c>
      <c r="B32" s="58">
        <f>C6</f>
        <v>5</v>
      </c>
      <c r="C32" s="59">
        <f>B32*((1+'Look Up'!$B$5)^(C$28-B$28))</f>
        <v>5.646371139733116</v>
      </c>
      <c r="D32" s="59">
        <f>C32*((1+'Look Up'!$B$5)^(D$28-C$28))</f>
        <v>6.0409109057211339</v>
      </c>
      <c r="E32" s="59">
        <f>D32*((1+'Look Up'!$B$5)^(E$28-D$28))</f>
        <v>6.4630191086917117</v>
      </c>
      <c r="F32" s="59">
        <f>E32*((1+'Look Up'!$B$5)^(F$28-E$28))</f>
        <v>6.9146220911410445</v>
      </c>
      <c r="G32" s="59">
        <f>F32*((1+'Look Up'!$B$5)^(G$28-F$28))</f>
        <v>7.3977807986048463</v>
      </c>
      <c r="H32" s="59">
        <f>G32*((1+'Look Up'!$B$5)^(H$28-G$28))</f>
        <v>7.9147001850357857</v>
      </c>
    </row>
    <row r="33" spans="1:28" s="56" customFormat="1" x14ac:dyDescent="0.25">
      <c r="A33" s="26" t="s">
        <v>55</v>
      </c>
      <c r="B33" s="58">
        <f>C7</f>
        <v>1</v>
      </c>
      <c r="C33" s="59">
        <f>B33*((1+'Look Up'!$B$5)^(C$28-B$28))</f>
        <v>1.1292742279466232</v>
      </c>
      <c r="D33" s="59">
        <f>C33*((1+'Look Up'!$B$5)^(D$28-C$28))</f>
        <v>1.2081821811442268</v>
      </c>
      <c r="E33" s="59">
        <f>D33*((1+'Look Up'!$B$5)^(E$28-D$28))</f>
        <v>1.2926038217383424</v>
      </c>
      <c r="F33" s="59">
        <f>E33*((1+'Look Up'!$B$5)^(F$28-E$28))</f>
        <v>1.382924418228209</v>
      </c>
      <c r="G33" s="59">
        <f>F33*((1+'Look Up'!$B$5)^(G$28-F$28))</f>
        <v>1.4795561597209694</v>
      </c>
      <c r="H33" s="59">
        <f>G33*((1+'Look Up'!$B$5)^(H$28-G$28))</f>
        <v>1.5829400370071574</v>
      </c>
    </row>
    <row r="34" spans="1:28" s="56" customFormat="1" x14ac:dyDescent="0.25"/>
    <row r="35" spans="1:28" s="56" customFormat="1" ht="30" x14ac:dyDescent="0.25">
      <c r="A35" s="85" t="s">
        <v>160</v>
      </c>
      <c r="B35" s="56">
        <v>2016</v>
      </c>
      <c r="C35" s="27">
        <v>2025</v>
      </c>
      <c r="D35" s="27">
        <v>2030</v>
      </c>
      <c r="E35" s="27">
        <v>2035</v>
      </c>
      <c r="F35" s="27">
        <v>2040</v>
      </c>
      <c r="G35" s="27">
        <v>2045</v>
      </c>
      <c r="H35" s="27">
        <v>2050</v>
      </c>
      <c r="I35" s="84" t="s">
        <v>7</v>
      </c>
    </row>
    <row r="36" spans="1:28" s="56" customFormat="1" x14ac:dyDescent="0.25">
      <c r="A36" s="27" t="s">
        <v>51</v>
      </c>
      <c r="B36" s="27" t="s">
        <v>87</v>
      </c>
      <c r="C36" s="25">
        <f>C29*$A$43</f>
        <v>41.466949650200007</v>
      </c>
      <c r="D36" s="25">
        <f t="shared" ref="C36:H40" si="1">D29*$A$43</f>
        <v>44.364449691616009</v>
      </c>
      <c r="E36" s="25">
        <f t="shared" si="1"/>
        <v>47.46441233423193</v>
      </c>
      <c r="F36" s="25">
        <f t="shared" si="1"/>
        <v>50.780984637339834</v>
      </c>
      <c r="G36" s="25">
        <f t="shared" si="1"/>
        <v>54.329302184953995</v>
      </c>
      <c r="H36" s="25">
        <f t="shared" si="1"/>
        <v>58.125558158902813</v>
      </c>
      <c r="I36" s="81">
        <f>(H36+C36)/2*25</f>
        <v>1244.9063476137851</v>
      </c>
    </row>
    <row r="37" spans="1:28" s="56" customFormat="1" x14ac:dyDescent="0.25">
      <c r="A37" s="27" t="s">
        <v>52</v>
      </c>
      <c r="B37" s="27" t="s">
        <v>87</v>
      </c>
      <c r="C37" s="25">
        <f t="shared" si="1"/>
        <v>20.428570783554417</v>
      </c>
      <c r="D37" s="25">
        <f t="shared" si="1"/>
        <v>21.856015656899064</v>
      </c>
      <c r="E37" s="25">
        <f t="shared" si="1"/>
        <v>23.383203135246617</v>
      </c>
      <c r="F37" s="25">
        <f t="shared" si="1"/>
        <v>25.017102725748305</v>
      </c>
      <c r="G37" s="25">
        <f t="shared" si="1"/>
        <v>26.76517092935234</v>
      </c>
      <c r="H37" s="25">
        <f t="shared" si="1"/>
        <v>28.63538526945948</v>
      </c>
      <c r="I37" s="81">
        <f>(H37+C37)/2*25</f>
        <v>613.29945066267373</v>
      </c>
    </row>
    <row r="38" spans="1:28" s="56" customFormat="1" x14ac:dyDescent="0.25">
      <c r="A38" s="27" t="s">
        <v>53</v>
      </c>
      <c r="B38" s="27" t="s">
        <v>87</v>
      </c>
      <c r="C38" s="25">
        <f t="shared" si="1"/>
        <v>13.619047189036277</v>
      </c>
      <c r="D38" s="25">
        <f t="shared" si="1"/>
        <v>14.570677104599376</v>
      </c>
      <c r="E38" s="25">
        <f t="shared" si="1"/>
        <v>15.588802090164409</v>
      </c>
      <c r="F38" s="25">
        <f t="shared" si="1"/>
        <v>16.678068483832199</v>
      </c>
      <c r="G38" s="25">
        <f t="shared" si="1"/>
        <v>17.843447286234891</v>
      </c>
      <c r="H38" s="25">
        <f t="shared" si="1"/>
        <v>19.090256846306318</v>
      </c>
      <c r="I38" s="81">
        <f>(H38+C38)/2*25</f>
        <v>408.86630044178247</v>
      </c>
    </row>
    <row r="39" spans="1:28" s="56" customFormat="1" x14ac:dyDescent="0.25">
      <c r="A39" s="27" t="s">
        <v>54</v>
      </c>
      <c r="B39" s="27" t="s">
        <v>87</v>
      </c>
      <c r="C39" s="25">
        <f t="shared" si="1"/>
        <v>2.5408670128799025</v>
      </c>
      <c r="D39" s="25">
        <f t="shared" si="1"/>
        <v>2.7184099075745105</v>
      </c>
      <c r="E39" s="25">
        <f t="shared" si="1"/>
        <v>2.9083585989112701</v>
      </c>
      <c r="F39" s="25">
        <f t="shared" si="1"/>
        <v>3.1115799410134701</v>
      </c>
      <c r="G39" s="25">
        <f t="shared" si="1"/>
        <v>3.3290013593721808</v>
      </c>
      <c r="H39" s="25">
        <f t="shared" si="1"/>
        <v>3.5616150832661035</v>
      </c>
      <c r="I39" s="81">
        <f>(H39+C39)/2*25</f>
        <v>76.281026201825071</v>
      </c>
    </row>
    <row r="40" spans="1:28" s="56" customFormat="1" x14ac:dyDescent="0.25">
      <c r="A40" s="27" t="s">
        <v>55</v>
      </c>
      <c r="B40" s="27" t="s">
        <v>87</v>
      </c>
      <c r="C40" s="25">
        <f t="shared" si="1"/>
        <v>0.50817340257598043</v>
      </c>
      <c r="D40" s="25">
        <f t="shared" si="1"/>
        <v>0.5436819815149021</v>
      </c>
      <c r="E40" s="25">
        <f t="shared" si="1"/>
        <v>0.58167171978225407</v>
      </c>
      <c r="F40" s="25">
        <f t="shared" si="1"/>
        <v>0.62231598820269407</v>
      </c>
      <c r="G40" s="25">
        <f t="shared" si="1"/>
        <v>0.66580027187443624</v>
      </c>
      <c r="H40" s="25">
        <f t="shared" si="1"/>
        <v>0.71232301665322084</v>
      </c>
      <c r="I40" s="81">
        <f>(H40+C40)/2*25</f>
        <v>15.256205240365016</v>
      </c>
    </row>
    <row r="41" spans="1:28" s="56" customFormat="1" x14ac:dyDescent="0.25">
      <c r="A41" s="27"/>
      <c r="B41" s="79"/>
      <c r="C41" s="82"/>
      <c r="D41" s="25"/>
      <c r="E41" s="25"/>
      <c r="F41" s="25"/>
      <c r="G41" s="25"/>
      <c r="H41" s="25"/>
      <c r="I41" s="25"/>
    </row>
    <row r="42" spans="1:28" x14ac:dyDescent="0.25">
      <c r="A42" s="38" t="s">
        <v>85</v>
      </c>
      <c r="B42" s="1" t="s">
        <v>64</v>
      </c>
    </row>
    <row r="43" spans="1:28" x14ac:dyDescent="0.25">
      <c r="A43" s="80">
        <v>0.45</v>
      </c>
      <c r="B43" s="83" t="s">
        <v>60</v>
      </c>
    </row>
    <row r="45" spans="1:28" x14ac:dyDescent="0.25">
      <c r="A45" s="38" t="s">
        <v>89</v>
      </c>
      <c r="B45" s="27">
        <v>2016</v>
      </c>
      <c r="C45">
        <v>2025</v>
      </c>
      <c r="D45">
        <f t="shared" ref="D45:AB45" si="2">C45+1</f>
        <v>2026</v>
      </c>
      <c r="E45">
        <f t="shared" si="2"/>
        <v>2027</v>
      </c>
      <c r="F45">
        <f t="shared" si="2"/>
        <v>2028</v>
      </c>
      <c r="G45">
        <f t="shared" si="2"/>
        <v>2029</v>
      </c>
      <c r="H45">
        <f t="shared" si="2"/>
        <v>2030</v>
      </c>
      <c r="I45">
        <f t="shared" si="2"/>
        <v>2031</v>
      </c>
      <c r="J45">
        <f t="shared" si="2"/>
        <v>2032</v>
      </c>
      <c r="K45">
        <f t="shared" si="2"/>
        <v>2033</v>
      </c>
      <c r="L45">
        <f t="shared" si="2"/>
        <v>2034</v>
      </c>
      <c r="M45">
        <f t="shared" si="2"/>
        <v>2035</v>
      </c>
      <c r="N45">
        <f t="shared" si="2"/>
        <v>2036</v>
      </c>
      <c r="O45">
        <f t="shared" si="2"/>
        <v>2037</v>
      </c>
      <c r="P45">
        <f t="shared" si="2"/>
        <v>2038</v>
      </c>
      <c r="Q45">
        <f t="shared" si="2"/>
        <v>2039</v>
      </c>
      <c r="R45">
        <f t="shared" si="2"/>
        <v>2040</v>
      </c>
      <c r="S45">
        <f t="shared" si="2"/>
        <v>2041</v>
      </c>
      <c r="T45">
        <f t="shared" si="2"/>
        <v>2042</v>
      </c>
      <c r="U45">
        <f t="shared" si="2"/>
        <v>2043</v>
      </c>
      <c r="V45">
        <f t="shared" si="2"/>
        <v>2044</v>
      </c>
      <c r="W45">
        <f t="shared" si="2"/>
        <v>2045</v>
      </c>
      <c r="X45">
        <f t="shared" si="2"/>
        <v>2046</v>
      </c>
      <c r="Y45">
        <f t="shared" si="2"/>
        <v>2047</v>
      </c>
      <c r="Z45">
        <f t="shared" si="2"/>
        <v>2048</v>
      </c>
      <c r="AA45">
        <f t="shared" si="2"/>
        <v>2049</v>
      </c>
      <c r="AB45">
        <f t="shared" si="2"/>
        <v>2050</v>
      </c>
    </row>
    <row r="46" spans="1:28" x14ac:dyDescent="0.25">
      <c r="A46" s="23" t="s">
        <v>51</v>
      </c>
      <c r="B46" s="24" t="s">
        <v>87</v>
      </c>
      <c r="C46" s="16">
        <f>Safety!C36*'Look Up'!I40</f>
        <v>153427.71370574003</v>
      </c>
      <c r="D46" s="16">
        <f t="shared" ref="D46:G50" si="3">(($H46-$C46)/5)+C46</f>
        <v>155571.86373638787</v>
      </c>
      <c r="E46" s="16">
        <f t="shared" si="3"/>
        <v>157716.01376703571</v>
      </c>
      <c r="F46" s="16">
        <f t="shared" si="3"/>
        <v>159860.16379768355</v>
      </c>
      <c r="G46" s="16">
        <f t="shared" si="3"/>
        <v>162004.31382833139</v>
      </c>
      <c r="H46" s="16">
        <f>Safety!D36*'Look Up'!N40</f>
        <v>164148.46385897923</v>
      </c>
      <c r="I46" s="16">
        <f t="shared" ref="I46:L50" si="4">(($M46-$H46)/5)+H46</f>
        <v>166442.43621451501</v>
      </c>
      <c r="J46" s="16">
        <f t="shared" si="4"/>
        <v>168736.40857005079</v>
      </c>
      <c r="K46" s="16">
        <f t="shared" si="4"/>
        <v>171030.38092558656</v>
      </c>
      <c r="L46" s="16">
        <f t="shared" si="4"/>
        <v>173324.35328112234</v>
      </c>
      <c r="M46" s="16">
        <f>Safety!E36*'Look Up'!S40</f>
        <v>175618.32563665815</v>
      </c>
      <c r="N46" s="16">
        <f t="shared" ref="N46:Q50" si="5">(($R46-$M46)/5)+M46</f>
        <v>178072.58914095801</v>
      </c>
      <c r="O46" s="16">
        <f t="shared" si="5"/>
        <v>180526.85264525787</v>
      </c>
      <c r="P46" s="16">
        <f t="shared" si="5"/>
        <v>182981.11614955773</v>
      </c>
      <c r="Q46" s="16">
        <f t="shared" si="5"/>
        <v>185435.37965385758</v>
      </c>
      <c r="R46" s="16">
        <f>Safety!F36*'Look Up'!X40</f>
        <v>187889.64315815739</v>
      </c>
      <c r="S46" s="16">
        <f t="shared" ref="S46:V50" si="6">(($W46-$R46)/5)+R46</f>
        <v>190515.39814339185</v>
      </c>
      <c r="T46" s="16">
        <f t="shared" si="6"/>
        <v>193141.15312862632</v>
      </c>
      <c r="U46" s="16">
        <f t="shared" si="6"/>
        <v>195766.90811386079</v>
      </c>
      <c r="V46" s="16">
        <f t="shared" si="6"/>
        <v>198392.66309909525</v>
      </c>
      <c r="W46" s="16">
        <f>Safety!G36*'Look Up'!AC40</f>
        <v>201018.41808432978</v>
      </c>
      <c r="X46" s="16">
        <f t="shared" ref="X46:AA50" si="7">(($AB46-$W46)/5)+W46</f>
        <v>203827.64750505189</v>
      </c>
      <c r="Y46" s="16">
        <f t="shared" si="7"/>
        <v>206636.87692577401</v>
      </c>
      <c r="Z46" s="16">
        <f t="shared" si="7"/>
        <v>209446.10634649612</v>
      </c>
      <c r="AA46" s="16">
        <f t="shared" si="7"/>
        <v>212255.33576721823</v>
      </c>
      <c r="AB46" s="16">
        <f>Safety!H36*'Look Up'!AH40</f>
        <v>215064.5651879404</v>
      </c>
    </row>
    <row r="47" spans="1:28" x14ac:dyDescent="0.25">
      <c r="A47" s="23" t="s">
        <v>52</v>
      </c>
      <c r="B47" s="24" t="s">
        <v>87</v>
      </c>
      <c r="C47" s="16">
        <f>Safety!C37*'Look Up'!I41</f>
        <v>1481071.3818076951</v>
      </c>
      <c r="D47" s="16">
        <f t="shared" si="3"/>
        <v>1501769.3324711926</v>
      </c>
      <c r="E47" s="16">
        <f t="shared" si="3"/>
        <v>1522467.28313469</v>
      </c>
      <c r="F47" s="16">
        <f t="shared" si="3"/>
        <v>1543165.2337981875</v>
      </c>
      <c r="G47" s="16">
        <f t="shared" si="3"/>
        <v>1563863.1844616849</v>
      </c>
      <c r="H47" s="16">
        <f>Safety!D37*'Look Up'!N41</f>
        <v>1584561.1351251821</v>
      </c>
      <c r="I47" s="16">
        <f t="shared" si="4"/>
        <v>1606705.3535612216</v>
      </c>
      <c r="J47" s="16">
        <f t="shared" si="4"/>
        <v>1628849.5719972611</v>
      </c>
      <c r="K47" s="16">
        <f t="shared" si="4"/>
        <v>1650993.7904333007</v>
      </c>
      <c r="L47" s="16">
        <f t="shared" si="4"/>
        <v>1673138.0088693402</v>
      </c>
      <c r="M47" s="16">
        <f>Safety!E37*'Look Up'!S41</f>
        <v>1695282.2273053797</v>
      </c>
      <c r="N47" s="16">
        <f t="shared" si="5"/>
        <v>1718973.7713676542</v>
      </c>
      <c r="O47" s="16">
        <f t="shared" si="5"/>
        <v>1742665.3154299287</v>
      </c>
      <c r="P47" s="16">
        <f t="shared" si="5"/>
        <v>1766356.8594922032</v>
      </c>
      <c r="Q47" s="16">
        <f t="shared" si="5"/>
        <v>1790048.4035544777</v>
      </c>
      <c r="R47" s="16">
        <f>Safety!F37*'Look Up'!X41</f>
        <v>1813739.9476167522</v>
      </c>
      <c r="S47" s="16">
        <f t="shared" si="6"/>
        <v>1839086.9365690108</v>
      </c>
      <c r="T47" s="16">
        <f t="shared" si="6"/>
        <v>1864433.9255212694</v>
      </c>
      <c r="U47" s="16">
        <f t="shared" si="6"/>
        <v>1889780.914473528</v>
      </c>
      <c r="V47" s="16">
        <f t="shared" si="6"/>
        <v>1915127.9034257866</v>
      </c>
      <c r="W47" s="16">
        <f>Safety!G37*'Look Up'!AC41</f>
        <v>1940474.8923780448</v>
      </c>
      <c r="X47" s="16">
        <f t="shared" si="7"/>
        <v>1967593.0003095984</v>
      </c>
      <c r="Y47" s="16">
        <f t="shared" si="7"/>
        <v>1994711.108241152</v>
      </c>
      <c r="Z47" s="16">
        <f t="shared" si="7"/>
        <v>2021829.2161727056</v>
      </c>
      <c r="AA47" s="16">
        <f t="shared" si="7"/>
        <v>2048947.3241042593</v>
      </c>
      <c r="AB47" s="16">
        <f>Safety!H37*'Look Up'!AH41</f>
        <v>2076065.4320358124</v>
      </c>
    </row>
    <row r="48" spans="1:28" x14ac:dyDescent="0.25">
      <c r="A48" s="23" t="s">
        <v>53</v>
      </c>
      <c r="B48" s="24" t="s">
        <v>87</v>
      </c>
      <c r="C48" s="16">
        <f>Safety!C38*'Look Up'!I42</f>
        <v>1933904.7008431512</v>
      </c>
      <c r="D48" s="16">
        <f t="shared" si="3"/>
        <v>1960930.9904451433</v>
      </c>
      <c r="E48" s="16">
        <f t="shared" si="3"/>
        <v>1987957.2800471354</v>
      </c>
      <c r="F48" s="16">
        <f t="shared" si="3"/>
        <v>2014983.5696491275</v>
      </c>
      <c r="G48" s="16">
        <f t="shared" si="3"/>
        <v>2042009.8592511197</v>
      </c>
      <c r="H48" s="16">
        <f>Safety!D38*'Look Up'!N42</f>
        <v>2069036.1488531113</v>
      </c>
      <c r="I48" s="16">
        <f t="shared" si="4"/>
        <v>2097950.8984431583</v>
      </c>
      <c r="J48" s="16">
        <f t="shared" si="4"/>
        <v>2126865.6480332054</v>
      </c>
      <c r="K48" s="16">
        <f t="shared" si="4"/>
        <v>2155780.3976232521</v>
      </c>
      <c r="L48" s="16">
        <f t="shared" si="4"/>
        <v>2184695.1472132988</v>
      </c>
      <c r="M48" s="16">
        <f>Safety!E38*'Look Up'!S42</f>
        <v>2213609.896803346</v>
      </c>
      <c r="N48" s="16">
        <f t="shared" si="5"/>
        <v>2244545.0623835111</v>
      </c>
      <c r="O48" s="16">
        <f t="shared" si="5"/>
        <v>2275480.2279636762</v>
      </c>
      <c r="P48" s="16">
        <f t="shared" si="5"/>
        <v>2306415.3935438413</v>
      </c>
      <c r="Q48" s="16">
        <f t="shared" si="5"/>
        <v>2337350.5591240064</v>
      </c>
      <c r="R48" s="16">
        <f>Safety!F38*'Look Up'!X42</f>
        <v>2368285.7247041725</v>
      </c>
      <c r="S48" s="16">
        <f t="shared" si="6"/>
        <v>2401382.4826924088</v>
      </c>
      <c r="T48" s="16">
        <f t="shared" si="6"/>
        <v>2434479.2406806452</v>
      </c>
      <c r="U48" s="16">
        <f t="shared" si="6"/>
        <v>2467575.9986688816</v>
      </c>
      <c r="V48" s="16">
        <f t="shared" si="6"/>
        <v>2500672.756657118</v>
      </c>
      <c r="W48" s="16">
        <f>Safety!G38*'Look Up'!AC42</f>
        <v>2533769.5146453544</v>
      </c>
      <c r="X48" s="16">
        <f t="shared" si="7"/>
        <v>2569178.9061513827</v>
      </c>
      <c r="Y48" s="16">
        <f t="shared" si="7"/>
        <v>2604588.2976574111</v>
      </c>
      <c r="Z48" s="16">
        <f t="shared" si="7"/>
        <v>2639997.6891634394</v>
      </c>
      <c r="AA48" s="16">
        <f t="shared" si="7"/>
        <v>2675407.0806694678</v>
      </c>
      <c r="AB48" s="16">
        <f>Safety!H38*'Look Up'!AH42</f>
        <v>2710816.4721754971</v>
      </c>
    </row>
    <row r="49" spans="1:28" x14ac:dyDescent="0.25">
      <c r="A49" s="23" t="s">
        <v>54</v>
      </c>
      <c r="B49" s="24" t="s">
        <v>87</v>
      </c>
      <c r="C49" s="16">
        <f>Safety!C39*'Look Up'!I43</f>
        <v>1324553.973814293</v>
      </c>
      <c r="D49" s="16">
        <f t="shared" si="3"/>
        <v>1343064.596015153</v>
      </c>
      <c r="E49" s="16">
        <f t="shared" si="3"/>
        <v>1361575.2182160129</v>
      </c>
      <c r="F49" s="16">
        <f t="shared" si="3"/>
        <v>1380085.8404168729</v>
      </c>
      <c r="G49" s="16">
        <f t="shared" si="3"/>
        <v>1398596.4626177328</v>
      </c>
      <c r="H49" s="16">
        <f>Safety!D39*'Look Up'!N43</f>
        <v>1417107.0848185923</v>
      </c>
      <c r="I49" s="16">
        <f t="shared" si="4"/>
        <v>1436911.1353773628</v>
      </c>
      <c r="J49" s="16">
        <f t="shared" si="4"/>
        <v>1456715.1859361334</v>
      </c>
      <c r="K49" s="16">
        <f t="shared" si="4"/>
        <v>1476519.2364949039</v>
      </c>
      <c r="L49" s="16">
        <f t="shared" si="4"/>
        <v>1496323.2870536745</v>
      </c>
      <c r="M49" s="16">
        <f>Safety!E39*'Look Up'!S43</f>
        <v>1516127.3376124452</v>
      </c>
      <c r="N49" s="16">
        <f t="shared" si="5"/>
        <v>1537315.1947400207</v>
      </c>
      <c r="O49" s="16">
        <f t="shared" si="5"/>
        <v>1558503.0518675961</v>
      </c>
      <c r="P49" s="16">
        <f t="shared" si="5"/>
        <v>1579690.9089951715</v>
      </c>
      <c r="Q49" s="16">
        <f t="shared" si="5"/>
        <v>1600878.766122747</v>
      </c>
      <c r="R49" s="16">
        <f>Safety!F39*'Look Up'!X43</f>
        <v>1622066.623250322</v>
      </c>
      <c r="S49" s="16">
        <f t="shared" si="6"/>
        <v>1644734.9803284011</v>
      </c>
      <c r="T49" s="16">
        <f t="shared" si="6"/>
        <v>1667403.3374064802</v>
      </c>
      <c r="U49" s="16">
        <f t="shared" si="6"/>
        <v>1690071.6944845594</v>
      </c>
      <c r="V49" s="16">
        <f t="shared" si="6"/>
        <v>1712740.0515626385</v>
      </c>
      <c r="W49" s="16">
        <f>Safety!G39*'Look Up'!AC43</f>
        <v>1735408.4086407179</v>
      </c>
      <c r="X49" s="16">
        <f t="shared" si="7"/>
        <v>1759660.7154938981</v>
      </c>
      <c r="Y49" s="16">
        <f t="shared" si="7"/>
        <v>1783913.0223470784</v>
      </c>
      <c r="Z49" s="16">
        <f t="shared" si="7"/>
        <v>1808165.3292002587</v>
      </c>
      <c r="AA49" s="16">
        <f t="shared" si="7"/>
        <v>1832417.636053439</v>
      </c>
      <c r="AB49" s="16">
        <f>Safety!H39*'Look Up'!AH43</f>
        <v>1856669.9429066197</v>
      </c>
    </row>
    <row r="50" spans="1:28" x14ac:dyDescent="0.25">
      <c r="A50" s="24" t="s">
        <v>55</v>
      </c>
      <c r="B50" s="24" t="s">
        <v>87</v>
      </c>
      <c r="C50" s="16">
        <f>Safety!C40*'Look Up'!I44</f>
        <v>5488272.7478205888</v>
      </c>
      <c r="D50" s="16">
        <f t="shared" si="3"/>
        <v>5564971.2783286599</v>
      </c>
      <c r="E50" s="16">
        <f t="shared" si="3"/>
        <v>5641669.8088367311</v>
      </c>
      <c r="F50" s="16">
        <f t="shared" si="3"/>
        <v>5718368.3393448023</v>
      </c>
      <c r="G50" s="16">
        <f t="shared" si="3"/>
        <v>5795066.8698528735</v>
      </c>
      <c r="H50" s="16">
        <f>Safety!D40*'Look Up'!N44</f>
        <v>5871765.4003609428</v>
      </c>
      <c r="I50" s="16">
        <f t="shared" si="4"/>
        <v>5953823.2350184228</v>
      </c>
      <c r="J50" s="16">
        <f t="shared" si="4"/>
        <v>6035881.0696759028</v>
      </c>
      <c r="K50" s="16">
        <f t="shared" si="4"/>
        <v>6117938.9043333828</v>
      </c>
      <c r="L50" s="16">
        <f t="shared" si="4"/>
        <v>6199996.7389908629</v>
      </c>
      <c r="M50" s="16">
        <f>Safety!E40*'Look Up'!S44</f>
        <v>6282054.5736483438</v>
      </c>
      <c r="N50" s="16">
        <f t="shared" si="5"/>
        <v>6369846.1934364941</v>
      </c>
      <c r="O50" s="16">
        <f t="shared" si="5"/>
        <v>6457637.8132246444</v>
      </c>
      <c r="P50" s="16">
        <f t="shared" si="5"/>
        <v>6545429.4330127947</v>
      </c>
      <c r="Q50" s="16">
        <f t="shared" si="5"/>
        <v>6633221.052800945</v>
      </c>
      <c r="R50" s="16">
        <f>Safety!F40*'Look Up'!X44</f>
        <v>6721012.6725890962</v>
      </c>
      <c r="S50" s="16">
        <f t="shared" si="6"/>
        <v>6814938.7253200589</v>
      </c>
      <c r="T50" s="16">
        <f t="shared" si="6"/>
        <v>6908864.7780510215</v>
      </c>
      <c r="U50" s="16">
        <f t="shared" si="6"/>
        <v>7002790.8307819841</v>
      </c>
      <c r="V50" s="16">
        <f t="shared" si="6"/>
        <v>7096716.8835129468</v>
      </c>
      <c r="W50" s="16">
        <f>Safety!G40*'Look Up'!AC44</f>
        <v>7190642.9362439113</v>
      </c>
      <c r="X50" s="16">
        <f t="shared" si="7"/>
        <v>7291132.0649660863</v>
      </c>
      <c r="Y50" s="16">
        <f t="shared" si="7"/>
        <v>7391621.1936882613</v>
      </c>
      <c r="Z50" s="16">
        <f t="shared" si="7"/>
        <v>7492110.3224104363</v>
      </c>
      <c r="AA50" s="16">
        <f t="shared" si="7"/>
        <v>7592599.4511326114</v>
      </c>
      <c r="AB50" s="16">
        <f>Safety!H40*'Look Up'!AH44</f>
        <v>7693088.5798547855</v>
      </c>
    </row>
    <row r="51" spans="1:28" x14ac:dyDescent="0.25">
      <c r="A51" s="27" t="s">
        <v>7</v>
      </c>
      <c r="B51" s="24" t="s">
        <v>87</v>
      </c>
      <c r="C51" s="19">
        <f t="shared" ref="C51:AB51" si="8">SUM(C46:C50)</f>
        <v>10381230.517991468</v>
      </c>
      <c r="D51" s="19">
        <f t="shared" si="8"/>
        <v>10526308.060996536</v>
      </c>
      <c r="E51" s="19">
        <f t="shared" si="8"/>
        <v>10671385.604001604</v>
      </c>
      <c r="F51" s="19">
        <f t="shared" si="8"/>
        <v>10816463.147006674</v>
      </c>
      <c r="G51" s="19">
        <f t="shared" si="8"/>
        <v>10961540.690011743</v>
      </c>
      <c r="H51" s="19">
        <f t="shared" si="8"/>
        <v>11106618.233016808</v>
      </c>
      <c r="I51" s="19">
        <f t="shared" si="8"/>
        <v>11261833.058614681</v>
      </c>
      <c r="J51" s="19">
        <f t="shared" si="8"/>
        <v>11417047.884212554</v>
      </c>
      <c r="K51" s="19">
        <f t="shared" si="8"/>
        <v>11572262.709810426</v>
      </c>
      <c r="L51" s="19">
        <f t="shared" si="8"/>
        <v>11727477.535408299</v>
      </c>
      <c r="M51" s="19">
        <f t="shared" si="8"/>
        <v>11882692.361006174</v>
      </c>
      <c r="N51" s="19">
        <f t="shared" si="8"/>
        <v>12048752.811068639</v>
      </c>
      <c r="O51" s="19">
        <f t="shared" si="8"/>
        <v>12214813.261131104</v>
      </c>
      <c r="P51" s="19">
        <f t="shared" si="8"/>
        <v>12380873.711193569</v>
      </c>
      <c r="Q51" s="19">
        <f t="shared" si="8"/>
        <v>12546934.161256034</v>
      </c>
      <c r="R51" s="19">
        <f t="shared" si="8"/>
        <v>12712994.611318499</v>
      </c>
      <c r="S51" s="19">
        <f t="shared" si="8"/>
        <v>12890658.52305327</v>
      </c>
      <c r="T51" s="19">
        <f t="shared" si="8"/>
        <v>13068322.434788045</v>
      </c>
      <c r="U51" s="19">
        <f t="shared" si="8"/>
        <v>13245986.346522816</v>
      </c>
      <c r="V51" s="19">
        <f t="shared" si="8"/>
        <v>13423650.258257587</v>
      </c>
      <c r="W51" s="19">
        <f t="shared" si="8"/>
        <v>13601314.169992357</v>
      </c>
      <c r="X51" s="19">
        <f t="shared" si="8"/>
        <v>13791392.334426016</v>
      </c>
      <c r="Y51" s="19">
        <f t="shared" si="8"/>
        <v>13981470.498859677</v>
      </c>
      <c r="Z51" s="19">
        <f t="shared" si="8"/>
        <v>14171548.663293336</v>
      </c>
      <c r="AA51" s="19">
        <f t="shared" si="8"/>
        <v>14361626.827726997</v>
      </c>
      <c r="AB51" s="19">
        <f t="shared" si="8"/>
        <v>14551704.992160656</v>
      </c>
    </row>
  </sheetData>
  <hyperlinks>
    <hyperlink ref="B43" r:id="rId1" xr:uid="{703F089C-DFA4-438B-81A5-1FEE95402B9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828BE-E4C5-469E-AAF8-E72CF108F7D3}">
  <sheetPr>
    <tabColor rgb="FF92D050"/>
  </sheetPr>
  <dimension ref="B2:AQ49"/>
  <sheetViews>
    <sheetView workbookViewId="0">
      <selection activeCell="I14" sqref="I14"/>
    </sheetView>
  </sheetViews>
  <sheetFormatPr defaultColWidth="9.140625" defaultRowHeight="15" x14ac:dyDescent="0.25"/>
  <cols>
    <col min="1" max="1" width="2.85546875" style="103" customWidth="1"/>
    <col min="2" max="2" width="7.5703125" style="103" customWidth="1"/>
    <col min="3" max="3" width="19.42578125" style="103" bestFit="1" customWidth="1"/>
    <col min="4" max="4" width="15.85546875" style="103" customWidth="1"/>
    <col min="5" max="5" width="3.85546875" style="103" customWidth="1"/>
    <col min="6" max="6" width="40.7109375" style="103" customWidth="1"/>
    <col min="7" max="7" width="11.42578125" style="103" customWidth="1"/>
    <col min="8" max="8" width="7.140625" style="103" customWidth="1"/>
    <col min="9" max="9" width="5.85546875" style="103" customWidth="1"/>
    <col min="10" max="10" width="9.140625" style="103"/>
    <col min="11" max="11" width="3" style="103" bestFit="1" customWidth="1"/>
    <col min="12" max="12" width="20.5703125" style="103" bestFit="1" customWidth="1"/>
    <col min="13" max="13" width="9.5703125" style="103" customWidth="1"/>
    <col min="14" max="14" width="4.85546875" style="103" customWidth="1"/>
    <col min="15" max="15" width="4.42578125" style="103" customWidth="1"/>
    <col min="16" max="16" width="7.140625" style="103" customWidth="1"/>
    <col min="17" max="17" width="19.85546875" style="103" bestFit="1" customWidth="1"/>
    <col min="18" max="21" width="8.28515625" style="105" bestFit="1" customWidth="1"/>
    <col min="22" max="33" width="8.28515625" style="103" bestFit="1" customWidth="1"/>
    <col min="34" max="43" width="9.7109375" style="103" bestFit="1" customWidth="1"/>
    <col min="44" max="16384" width="9.140625" style="103"/>
  </cols>
  <sheetData>
    <row r="2" spans="2:43" x14ac:dyDescent="0.25">
      <c r="Q2" s="156" t="s">
        <v>157</v>
      </c>
      <c r="R2" s="156"/>
    </row>
    <row r="3" spans="2:43" ht="14.45" customHeight="1" x14ac:dyDescent="0.25">
      <c r="B3" s="102" t="s">
        <v>154</v>
      </c>
      <c r="E3" s="104"/>
      <c r="Q3" s="156"/>
      <c r="R3" s="156"/>
    </row>
    <row r="4" spans="2:43" ht="15" customHeight="1" x14ac:dyDescent="0.25">
      <c r="B4" s="157" t="s">
        <v>103</v>
      </c>
      <c r="C4" s="157"/>
      <c r="D4" s="157"/>
      <c r="F4" s="157" t="s">
        <v>104</v>
      </c>
      <c r="G4" s="157"/>
      <c r="H4" s="157"/>
      <c r="J4" s="158" t="s">
        <v>105</v>
      </c>
      <c r="K4" s="158"/>
      <c r="L4" s="158"/>
      <c r="M4" s="158"/>
      <c r="P4" s="108" t="s">
        <v>107</v>
      </c>
      <c r="Q4" s="108" t="s">
        <v>108</v>
      </c>
      <c r="R4" s="117">
        <v>2025</v>
      </c>
      <c r="S4" s="117">
        <v>2026</v>
      </c>
      <c r="T4" s="117">
        <v>2027</v>
      </c>
      <c r="U4" s="117">
        <v>2028</v>
      </c>
      <c r="V4" s="117">
        <v>2029</v>
      </c>
      <c r="W4" s="117">
        <v>2030</v>
      </c>
      <c r="X4" s="117">
        <v>2031</v>
      </c>
      <c r="Y4" s="117">
        <v>2032</v>
      </c>
      <c r="Z4" s="117">
        <v>2033</v>
      </c>
      <c r="AA4" s="117">
        <v>2034</v>
      </c>
      <c r="AB4" s="117">
        <v>2035</v>
      </c>
      <c r="AC4" s="117">
        <v>2036</v>
      </c>
      <c r="AD4" s="117">
        <v>2037</v>
      </c>
      <c r="AE4" s="117">
        <v>2038</v>
      </c>
      <c r="AF4" s="117">
        <v>2039</v>
      </c>
      <c r="AG4" s="117">
        <v>2040</v>
      </c>
      <c r="AH4" s="117">
        <v>2041</v>
      </c>
      <c r="AI4" s="117">
        <v>2042</v>
      </c>
      <c r="AJ4" s="117">
        <v>2043</v>
      </c>
      <c r="AK4" s="117">
        <v>2044</v>
      </c>
      <c r="AL4" s="117">
        <v>2045</v>
      </c>
      <c r="AM4" s="117">
        <v>2046</v>
      </c>
      <c r="AN4" s="117">
        <v>2047</v>
      </c>
      <c r="AO4" s="117">
        <v>2048</v>
      </c>
      <c r="AP4" s="117">
        <v>2049</v>
      </c>
      <c r="AQ4" s="117">
        <v>2050</v>
      </c>
    </row>
    <row r="5" spans="2:43" ht="30" x14ac:dyDescent="0.25">
      <c r="B5" s="106" t="s">
        <v>107</v>
      </c>
      <c r="C5" s="106" t="s">
        <v>108</v>
      </c>
      <c r="D5" s="107" t="s">
        <v>109</v>
      </c>
      <c r="F5" s="114" t="s">
        <v>221</v>
      </c>
      <c r="G5" s="106" t="s">
        <v>106</v>
      </c>
      <c r="H5" s="106">
        <v>24.05</v>
      </c>
      <c r="J5" s="158"/>
      <c r="K5" s="158"/>
      <c r="L5" s="158"/>
      <c r="M5" s="158"/>
      <c r="P5" s="106">
        <v>1</v>
      </c>
      <c r="Q5" s="106" t="s">
        <v>110</v>
      </c>
      <c r="R5" s="109">
        <f>TT!B$6*$H$5*$H$6*$D6*$M6</f>
        <v>2872.1852785687561</v>
      </c>
      <c r="S5" s="109">
        <f>TT!C$6*$H$5*$H$6*$D6*$M6</f>
        <v>2912.8927005819787</v>
      </c>
      <c r="T5" s="109">
        <f>TT!D$6*$H$5*$H$6*$D6*$M6</f>
        <v>2953.6001225952004</v>
      </c>
      <c r="U5" s="109">
        <f>TT!E$6*$H$5*$H$6*$D6*$M6</f>
        <v>2994.3075446084235</v>
      </c>
      <c r="V5" s="109">
        <f>TT!F$6*$H$5*$H$6*$D6*$M6</f>
        <v>3035.0149666216453</v>
      </c>
      <c r="W5" s="109">
        <f>TT!G$6*$H$5*$H$6*$D6*$M6</f>
        <v>3075.7223886348675</v>
      </c>
      <c r="X5" s="109">
        <f>TT!H$6*$H$5*$H$6*$D6*$M6</f>
        <v>3119.314537861419</v>
      </c>
      <c r="Y5" s="109">
        <f>TT!I$6*$H$5*$H$6*$D6*$M6</f>
        <v>3162.9066870879715</v>
      </c>
      <c r="Z5" s="109">
        <f>TT!J$6*$H$5*$H$6*$D6*$M6</f>
        <v>3206.4988363145239</v>
      </c>
      <c r="AA5" s="109">
        <f>TT!K$6*$H$5*$H$6*$D6*$M6</f>
        <v>3250.0909855410773</v>
      </c>
      <c r="AB5" s="109">
        <f>TT!L$6*$H$5*$H$6*$D6*$M6</f>
        <v>3293.683134767628</v>
      </c>
      <c r="AC5" s="109">
        <f>TT!M$6*$H$5*$H$6*$D6*$M6</f>
        <v>3340.3644371004748</v>
      </c>
      <c r="AD5" s="109">
        <f>TT!N$6*$H$5*$H$6*$D6*$M6</f>
        <v>3387.0457394333203</v>
      </c>
      <c r="AE5" s="109">
        <f>TT!O$6*$H$5*$H$6*$D6*$M6</f>
        <v>3433.7270417661666</v>
      </c>
      <c r="AF5" s="109">
        <f>TT!P$6*$H$5*$H$6*$D6*$M6</f>
        <v>3480.408344099013</v>
      </c>
      <c r="AG5" s="109">
        <f>TT!Q$6*$H$5*$H$6*$D6*$M6</f>
        <v>3527.0896464318594</v>
      </c>
      <c r="AH5" s="109">
        <f>TT!R$6*$H$5*$H$6*$D6*$M6</f>
        <v>3577.0790143835375</v>
      </c>
      <c r="AI5" s="109">
        <f>TT!S$6*$H$5*$H$6*$D6*$M6</f>
        <v>3627.068382335216</v>
      </c>
      <c r="AJ5" s="109">
        <f>TT!T$6*$H$5*$H$6*$D6*$M6</f>
        <v>3677.0577502868946</v>
      </c>
      <c r="AK5" s="109">
        <f>TT!U$6*$H$5*$H$6*$D6*$M6</f>
        <v>3727.0471182385736</v>
      </c>
      <c r="AL5" s="109">
        <f>TT!V$6*$H$5*$H$6*$D6*$M6</f>
        <v>3777.0364861902526</v>
      </c>
      <c r="AM5" s="109">
        <f>TT!W$6*$H$5*$H$6*$D6*$M6</f>
        <v>3829.8205152422333</v>
      </c>
      <c r="AN5" s="109">
        <f>TT!X$6*$H$5*$H$6*$D6*$M6</f>
        <v>3882.604544294215</v>
      </c>
      <c r="AO5" s="109">
        <f>TT!Y$6*$H$5*$H$6*$D6*$M6</f>
        <v>3935.3885733461957</v>
      </c>
      <c r="AP5" s="109">
        <f>TT!Z$6*$H$5*$H$6*$D6*$M6</f>
        <v>3988.1726023981764</v>
      </c>
      <c r="AQ5" s="109">
        <f>TT!AA$6*$H$5*$H$6*$D6*$M6</f>
        <v>4040.9566314501599</v>
      </c>
    </row>
    <row r="6" spans="2:43" ht="14.45" customHeight="1" x14ac:dyDescent="0.25">
      <c r="B6" s="106">
        <v>1</v>
      </c>
      <c r="C6" s="106" t="s">
        <v>110</v>
      </c>
      <c r="D6" s="113">
        <v>2.9622729482045897E-3</v>
      </c>
      <c r="F6" s="114" t="s">
        <v>222</v>
      </c>
      <c r="G6" s="106" t="s">
        <v>106</v>
      </c>
      <c r="H6" s="111">
        <f>G16</f>
        <v>1.1438510781671161</v>
      </c>
      <c r="J6" s="106" t="s">
        <v>111</v>
      </c>
      <c r="K6" s="106">
        <v>1</v>
      </c>
      <c r="L6" s="106" t="s">
        <v>110</v>
      </c>
      <c r="M6" s="106">
        <v>1.5</v>
      </c>
      <c r="P6" s="106">
        <v>2</v>
      </c>
      <c r="Q6" s="106" t="s">
        <v>112</v>
      </c>
      <c r="R6" s="109">
        <f>TT!B$6*$H$5*$H$6*$D7*$M7</f>
        <v>9124.1423424053919</v>
      </c>
      <c r="S6" s="109">
        <f>TT!C$6*$H$5*$H$6*$D7*$M7</f>
        <v>9253.4586214116316</v>
      </c>
      <c r="T6" s="109">
        <f>TT!D$6*$H$5*$H$6*$D7*$M7</f>
        <v>9382.7749004178659</v>
      </c>
      <c r="U6" s="109">
        <f>TT!E$6*$H$5*$H$6*$D7*$M7</f>
        <v>9512.0911794241074</v>
      </c>
      <c r="V6" s="109">
        <f>TT!F$6*$H$5*$H$6*$D7*$M7</f>
        <v>9641.4074584303435</v>
      </c>
      <c r="W6" s="109">
        <f>TT!G$6*$H$5*$H$6*$D7*$M7</f>
        <v>9770.7237374365795</v>
      </c>
      <c r="X6" s="109">
        <f>TT!H$6*$H$5*$H$6*$D7*$M7</f>
        <v>9909.2040010610199</v>
      </c>
      <c r="Y6" s="109">
        <f>TT!I$6*$H$5*$H$6*$D7*$M7</f>
        <v>10047.684264685462</v>
      </c>
      <c r="Z6" s="109">
        <f>TT!J$6*$H$5*$H$6*$D7*$M7</f>
        <v>10186.164528309904</v>
      </c>
      <c r="AA6" s="109">
        <f>TT!K$6*$H$5*$H$6*$D7*$M7</f>
        <v>10324.644791934348</v>
      </c>
      <c r="AB6" s="109">
        <f>TT!L$6*$H$5*$H$6*$D7*$M7</f>
        <v>10463.125055558783</v>
      </c>
      <c r="AC6" s="109">
        <f>TT!M$6*$H$5*$H$6*$D7*$M7</f>
        <v>10611.418708615176</v>
      </c>
      <c r="AD6" s="109">
        <f>TT!N$6*$H$5*$H$6*$D7*$M7</f>
        <v>10759.712361671567</v>
      </c>
      <c r="AE6" s="109">
        <f>TT!O$6*$H$5*$H$6*$D7*$M7</f>
        <v>10908.006014727956</v>
      </c>
      <c r="AF6" s="109">
        <f>TT!P$6*$H$5*$H$6*$D7*$M7</f>
        <v>11056.299667784349</v>
      </c>
      <c r="AG6" s="109">
        <f>TT!Q$6*$H$5*$H$6*$D7*$M7</f>
        <v>11204.593320840742</v>
      </c>
      <c r="AH6" s="109">
        <f>TT!R$6*$H$5*$H$6*$D7*$M7</f>
        <v>11363.395788147194</v>
      </c>
      <c r="AI6" s="109">
        <f>TT!S$6*$H$5*$H$6*$D7*$M7</f>
        <v>11522.198255453648</v>
      </c>
      <c r="AJ6" s="109">
        <f>TT!T$6*$H$5*$H$6*$D7*$M7</f>
        <v>11681.000722760102</v>
      </c>
      <c r="AK6" s="109">
        <f>TT!U$6*$H$5*$H$6*$D7*$M7</f>
        <v>11839.803190066557</v>
      </c>
      <c r="AL6" s="109">
        <f>TT!V$6*$H$5*$H$6*$D7*$M7</f>
        <v>11998.605657373013</v>
      </c>
      <c r="AM6" s="109">
        <f>TT!W$6*$H$5*$H$6*$D7*$M7</f>
        <v>12166.285994038455</v>
      </c>
      <c r="AN6" s="109">
        <f>TT!X$6*$H$5*$H$6*$D7*$M7</f>
        <v>12333.966330703899</v>
      </c>
      <c r="AO6" s="109">
        <f>TT!Y$6*$H$5*$H$6*$D7*$M7</f>
        <v>12501.646667369341</v>
      </c>
      <c r="AP6" s="109">
        <f>TT!Z$6*$H$5*$H$6*$D7*$M7</f>
        <v>12669.327004034782</v>
      </c>
      <c r="AQ6" s="109">
        <f>TT!AA$6*$H$5*$H$6*$D7*$M7</f>
        <v>12837.007340700229</v>
      </c>
    </row>
    <row r="7" spans="2:43" ht="14.45" customHeight="1" x14ac:dyDescent="0.25">
      <c r="B7" s="106">
        <v>2</v>
      </c>
      <c r="C7" s="106" t="s">
        <v>112</v>
      </c>
      <c r="D7" s="113">
        <v>2.6632998342547162E-2</v>
      </c>
      <c r="J7" s="106" t="s">
        <v>111</v>
      </c>
      <c r="K7" s="106">
        <v>2</v>
      </c>
      <c r="L7" s="106" t="s">
        <v>112</v>
      </c>
      <c r="M7" s="106">
        <v>0.53</v>
      </c>
      <c r="P7" s="106">
        <v>3</v>
      </c>
      <c r="Q7" s="106" t="s">
        <v>113</v>
      </c>
      <c r="R7" s="109">
        <f>TT!B$6*$H$5*$H$6*$D8*$M8</f>
        <v>2459.8884363725942</v>
      </c>
      <c r="S7" s="109">
        <f>TT!C$6*$H$5*$H$6*$D8*$M8</f>
        <v>2494.7523838456359</v>
      </c>
      <c r="T7" s="109">
        <f>TT!D$6*$H$5*$H$6*$D8*$M8</f>
        <v>2529.6163313186776</v>
      </c>
      <c r="U7" s="109">
        <f>TT!E$6*$H$5*$H$6*$D8*$M8</f>
        <v>2564.4802787917197</v>
      </c>
      <c r="V7" s="109">
        <f>TT!F$6*$H$5*$H$6*$D8*$M8</f>
        <v>2599.3442262647609</v>
      </c>
      <c r="W7" s="109">
        <f>TT!G$6*$H$5*$H$6*$D8*$M8</f>
        <v>2634.2081737378021</v>
      </c>
      <c r="X7" s="109">
        <f>TT!H$6*$H$5*$H$6*$D8*$M8</f>
        <v>2671.5427512106239</v>
      </c>
      <c r="Y7" s="109">
        <f>TT!I$6*$H$5*$H$6*$D8*$M8</f>
        <v>2708.8773286834462</v>
      </c>
      <c r="Z7" s="109">
        <f>TT!J$6*$H$5*$H$6*$D8*$M8</f>
        <v>2746.2119061562689</v>
      </c>
      <c r="AA7" s="109">
        <f>TT!K$6*$H$5*$H$6*$D8*$M8</f>
        <v>2783.5464836290912</v>
      </c>
      <c r="AB7" s="109">
        <f>TT!L$6*$H$5*$H$6*$D8*$M8</f>
        <v>2820.8810611019126</v>
      </c>
      <c r="AC7" s="109">
        <f>TT!M$6*$H$5*$H$6*$D8*$M8</f>
        <v>2860.8613495116501</v>
      </c>
      <c r="AD7" s="109">
        <f>TT!N$6*$H$5*$H$6*$D8*$M8</f>
        <v>2900.8416379213877</v>
      </c>
      <c r="AE7" s="109">
        <f>TT!O$6*$H$5*$H$6*$D8*$M8</f>
        <v>2940.8219263311253</v>
      </c>
      <c r="AF7" s="109">
        <f>TT!P$6*$H$5*$H$6*$D8*$M8</f>
        <v>2980.8022147408628</v>
      </c>
      <c r="AG7" s="109">
        <f>TT!Q$6*$H$5*$H$6*$D8*$M8</f>
        <v>3020.7825031506009</v>
      </c>
      <c r="AH7" s="109">
        <f>TT!R$6*$H$5*$H$6*$D8*$M8</f>
        <v>3063.59599052673</v>
      </c>
      <c r="AI7" s="109">
        <f>TT!S$6*$H$5*$H$6*$D8*$M8</f>
        <v>3106.4094779028592</v>
      </c>
      <c r="AJ7" s="109">
        <f>TT!T$6*$H$5*$H$6*$D8*$M8</f>
        <v>3149.2229652789892</v>
      </c>
      <c r="AK7" s="109">
        <f>TT!U$6*$H$5*$H$6*$D8*$M8</f>
        <v>3192.0364526551193</v>
      </c>
      <c r="AL7" s="109">
        <f>TT!V$6*$H$5*$H$6*$D8*$M8</f>
        <v>3234.8499400312494</v>
      </c>
      <c r="AM7" s="109">
        <f>TT!W$6*$H$5*$H$6*$D8*$M8</f>
        <v>3280.0569201167491</v>
      </c>
      <c r="AN7" s="109">
        <f>TT!X$6*$H$5*$H$6*$D8*$M8</f>
        <v>3325.2639002022488</v>
      </c>
      <c r="AO7" s="109">
        <f>TT!Y$6*$H$5*$H$6*$D8*$M8</f>
        <v>3370.4708802877485</v>
      </c>
      <c r="AP7" s="109">
        <f>TT!Z$6*$H$5*$H$6*$D8*$M8</f>
        <v>3415.6778603732478</v>
      </c>
      <c r="AQ7" s="109">
        <f>TT!AA$6*$H$5*$H$6*$D8*$M8</f>
        <v>3460.8848404587488</v>
      </c>
    </row>
    <row r="8" spans="2:43" x14ac:dyDescent="0.25">
      <c r="B8" s="106">
        <v>3</v>
      </c>
      <c r="C8" s="106" t="s">
        <v>113</v>
      </c>
      <c r="D8" s="113">
        <v>4.5850196186392198E-3</v>
      </c>
      <c r="J8" s="106" t="s">
        <v>111</v>
      </c>
      <c r="K8" s="106">
        <v>3</v>
      </c>
      <c r="L8" s="106" t="s">
        <v>113</v>
      </c>
      <c r="M8" s="106">
        <v>0.83</v>
      </c>
      <c r="P8" s="106">
        <v>4</v>
      </c>
      <c r="Q8" s="106" t="s">
        <v>114</v>
      </c>
      <c r="R8" s="109">
        <f>TT!B$6*$H$5*$H$6*$D9*$M9</f>
        <v>2816.3843954891558</v>
      </c>
      <c r="S8" s="109">
        <f>TT!C$6*$H$5*$H$6*$D9*$M9</f>
        <v>2856.3009527510053</v>
      </c>
      <c r="T8" s="109">
        <f>TT!D$6*$H$5*$H$6*$D9*$M9</f>
        <v>2896.2175100128547</v>
      </c>
      <c r="U8" s="109">
        <f>TT!E$6*$H$5*$H$6*$D9*$M9</f>
        <v>2936.1340672747051</v>
      </c>
      <c r="V8" s="109">
        <f>TT!F$6*$H$5*$H$6*$D9*$M9</f>
        <v>2976.0506245365541</v>
      </c>
      <c r="W8" s="109">
        <f>TT!G$6*$H$5*$H$6*$D9*$M9</f>
        <v>3015.9671817984031</v>
      </c>
      <c r="X8" s="109">
        <f>TT!H$6*$H$5*$H$6*$D9*$M9</f>
        <v>3058.7124217254996</v>
      </c>
      <c r="Y8" s="109">
        <f>TT!I$6*$H$5*$H$6*$D9*$M9</f>
        <v>3101.457661652596</v>
      </c>
      <c r="Z8" s="109">
        <f>TT!J$6*$H$5*$H$6*$D9*$M9</f>
        <v>3144.2029015796934</v>
      </c>
      <c r="AA8" s="109">
        <f>TT!K$6*$H$5*$H$6*$D9*$M9</f>
        <v>3186.9481415067908</v>
      </c>
      <c r="AB8" s="109">
        <f>TT!L$6*$H$5*$H$6*$D9*$M9</f>
        <v>3229.6933814338859</v>
      </c>
      <c r="AC8" s="109">
        <f>TT!M$6*$H$5*$H$6*$D9*$M9</f>
        <v>3275.4677583281418</v>
      </c>
      <c r="AD8" s="109">
        <f>TT!N$6*$H$5*$H$6*$D9*$M9</f>
        <v>3321.2421352223973</v>
      </c>
      <c r="AE8" s="109">
        <f>TT!O$6*$H$5*$H$6*$D9*$M9</f>
        <v>3367.0165121166533</v>
      </c>
      <c r="AF8" s="109">
        <f>TT!P$6*$H$5*$H$6*$D9*$M9</f>
        <v>3412.7908890109097</v>
      </c>
      <c r="AG8" s="109">
        <f>TT!Q$6*$H$5*$H$6*$D9*$M9</f>
        <v>3458.5652659051657</v>
      </c>
      <c r="AH8" s="109">
        <f>TT!R$6*$H$5*$H$6*$D9*$M9</f>
        <v>3507.5834392416818</v>
      </c>
      <c r="AI8" s="109">
        <f>TT!S$6*$H$5*$H$6*$D9*$M9</f>
        <v>3556.6016125781971</v>
      </c>
      <c r="AJ8" s="109">
        <f>TT!T$6*$H$5*$H$6*$D9*$M9</f>
        <v>3605.6197859147142</v>
      </c>
      <c r="AK8" s="109">
        <f>TT!U$6*$H$5*$H$6*$D9*$M9</f>
        <v>3654.6379592512299</v>
      </c>
      <c r="AL8" s="109">
        <f>TT!V$6*$H$5*$H$6*$D9*$M9</f>
        <v>3703.6561325877469</v>
      </c>
      <c r="AM8" s="109">
        <f>TT!W$6*$H$5*$H$6*$D9*$M9</f>
        <v>3755.4146722830433</v>
      </c>
      <c r="AN8" s="109">
        <f>TT!X$6*$H$5*$H$6*$D9*$M9</f>
        <v>3807.1732119783387</v>
      </c>
      <c r="AO8" s="109">
        <f>TT!Y$6*$H$5*$H$6*$D9*$M9</f>
        <v>3858.9317516736346</v>
      </c>
      <c r="AP8" s="109">
        <f>TT!Z$6*$H$5*$H$6*$D9*$M9</f>
        <v>3910.6902913689305</v>
      </c>
      <c r="AQ8" s="109">
        <f>TT!AA$6*$H$5*$H$6*$D9*$M9</f>
        <v>3962.4488310642278</v>
      </c>
    </row>
    <row r="9" spans="2:43" x14ac:dyDescent="0.25">
      <c r="B9" s="106">
        <v>4</v>
      </c>
      <c r="C9" s="106" t="s">
        <v>114</v>
      </c>
      <c r="D9" s="113">
        <v>6.4074746465349695E-3</v>
      </c>
      <c r="J9" s="106" t="s">
        <v>111</v>
      </c>
      <c r="K9" s="106">
        <v>4</v>
      </c>
      <c r="L9" s="106" t="s">
        <v>114</v>
      </c>
      <c r="M9" s="106">
        <v>0.68</v>
      </c>
      <c r="P9" s="106">
        <v>5</v>
      </c>
      <c r="Q9" s="106" t="s">
        <v>115</v>
      </c>
      <c r="R9" s="109">
        <f>TT!B$6*$H$5*$H$6*$D10*$M10</f>
        <v>3184.8957236987649</v>
      </c>
      <c r="S9" s="109">
        <f>TT!C$6*$H$5*$H$6*$D10*$M10</f>
        <v>3230.0351843248286</v>
      </c>
      <c r="T9" s="109">
        <f>TT!D$6*$H$5*$H$6*$D10*$M10</f>
        <v>3275.174644950891</v>
      </c>
      <c r="U9" s="109">
        <f>TT!E$6*$H$5*$H$6*$D10*$M10</f>
        <v>3320.3141055769547</v>
      </c>
      <c r="V9" s="109">
        <f>TT!F$6*$H$5*$H$6*$D10*$M10</f>
        <v>3365.4535662030171</v>
      </c>
      <c r="W9" s="109">
        <f>TT!G$6*$H$5*$H$6*$D10*$M10</f>
        <v>3410.5930268290799</v>
      </c>
      <c r="X9" s="109">
        <f>TT!H$6*$H$5*$H$6*$D10*$M10</f>
        <v>3458.931290622309</v>
      </c>
      <c r="Y9" s="109">
        <f>TT!I$6*$H$5*$H$6*$D10*$M10</f>
        <v>3507.2695544155372</v>
      </c>
      <c r="Z9" s="109">
        <f>TT!J$6*$H$5*$H$6*$D10*$M10</f>
        <v>3555.6078182087667</v>
      </c>
      <c r="AA9" s="109">
        <f>TT!K$6*$H$5*$H$6*$D10*$M10</f>
        <v>3603.9460820019958</v>
      </c>
      <c r="AB9" s="109">
        <f>TT!L$6*$H$5*$H$6*$D10*$M10</f>
        <v>3652.2843457952235</v>
      </c>
      <c r="AC9" s="109">
        <f>TT!M$6*$H$5*$H$6*$D10*$M10</f>
        <v>3704.0480956082779</v>
      </c>
      <c r="AD9" s="109">
        <f>TT!N$6*$H$5*$H$6*$D10*$M10</f>
        <v>3755.8118454213322</v>
      </c>
      <c r="AE9" s="109">
        <f>TT!O$6*$H$5*$H$6*$D10*$M10</f>
        <v>3807.5755952343866</v>
      </c>
      <c r="AF9" s="109">
        <f>TT!P$6*$H$5*$H$6*$D10*$M10</f>
        <v>3859.3393450474409</v>
      </c>
      <c r="AG9" s="109">
        <f>TT!Q$6*$H$5*$H$6*$D10*$M10</f>
        <v>3911.1030948604957</v>
      </c>
      <c r="AH9" s="109">
        <f>TT!R$6*$H$5*$H$6*$D10*$M10</f>
        <v>3966.5350774027365</v>
      </c>
      <c r="AI9" s="109">
        <f>TT!S$6*$H$5*$H$6*$D10*$M10</f>
        <v>4021.9670599449769</v>
      </c>
      <c r="AJ9" s="109">
        <f>TT!T$6*$H$5*$H$6*$D10*$M10</f>
        <v>4077.399042487219</v>
      </c>
      <c r="AK9" s="109">
        <f>TT!U$6*$H$5*$H$6*$D10*$M10</f>
        <v>4132.8310250294599</v>
      </c>
      <c r="AL9" s="109">
        <f>TT!V$6*$H$5*$H$6*$D10*$M10</f>
        <v>4188.2630075717025</v>
      </c>
      <c r="AM9" s="109">
        <f>TT!W$6*$H$5*$H$6*$D10*$M10</f>
        <v>4246.7939211801086</v>
      </c>
      <c r="AN9" s="109">
        <f>TT!X$6*$H$5*$H$6*$D10*$M10</f>
        <v>4305.3248347885155</v>
      </c>
      <c r="AO9" s="109">
        <f>TT!Y$6*$H$5*$H$6*$D10*$M10</f>
        <v>4363.8557483969225</v>
      </c>
      <c r="AP9" s="109">
        <f>TT!Z$6*$H$5*$H$6*$D10*$M10</f>
        <v>4422.3866620053286</v>
      </c>
      <c r="AQ9" s="109">
        <f>TT!AA$6*$H$5*$H$6*$D10*$M10</f>
        <v>4480.9175756137374</v>
      </c>
    </row>
    <row r="10" spans="2:43" x14ac:dyDescent="0.25">
      <c r="B10" s="106">
        <v>5</v>
      </c>
      <c r="C10" s="106" t="s">
        <v>115</v>
      </c>
      <c r="D10" s="113">
        <v>2.6348596751007095E-3</v>
      </c>
      <c r="F10" s="151" t="s">
        <v>238</v>
      </c>
      <c r="G10" s="108" t="s">
        <v>237</v>
      </c>
      <c r="J10" s="106" t="s">
        <v>111</v>
      </c>
      <c r="K10" s="106">
        <v>5</v>
      </c>
      <c r="L10" s="106" t="s">
        <v>115</v>
      </c>
      <c r="M10" s="106">
        <v>1.87</v>
      </c>
      <c r="P10" s="106">
        <v>6</v>
      </c>
      <c r="Q10" s="106" t="s">
        <v>116</v>
      </c>
      <c r="R10" s="109">
        <f>TT!B$6*$H$5*$H$6*$D11*$M11</f>
        <v>4514.8752353774489</v>
      </c>
      <c r="S10" s="109">
        <f>TT!C$6*$H$5*$H$6*$D11*$M11</f>
        <v>4578.8644678670535</v>
      </c>
      <c r="T10" s="109">
        <f>TT!D$6*$H$5*$H$6*$D11*$M11</f>
        <v>4642.853700356658</v>
      </c>
      <c r="U10" s="109">
        <f>TT!E$6*$H$5*$H$6*$D11*$M11</f>
        <v>4706.8429328462635</v>
      </c>
      <c r="V10" s="109">
        <f>TT!F$6*$H$5*$H$6*$D11*$M11</f>
        <v>4770.832165335868</v>
      </c>
      <c r="W10" s="109">
        <f>TT!G$6*$H$5*$H$6*$D11*$M11</f>
        <v>4834.8213978254716</v>
      </c>
      <c r="X10" s="109">
        <f>TT!H$6*$H$5*$H$6*$D11*$M11</f>
        <v>4903.3452205984622</v>
      </c>
      <c r="Y10" s="109">
        <f>TT!I$6*$H$5*$H$6*$D11*$M11</f>
        <v>4971.8690433714528</v>
      </c>
      <c r="Z10" s="109">
        <f>TT!J$6*$H$5*$H$6*$D11*$M11</f>
        <v>5040.3928661444443</v>
      </c>
      <c r="AA10" s="109">
        <f>TT!K$6*$H$5*$H$6*$D11*$M11</f>
        <v>5108.9166889174367</v>
      </c>
      <c r="AB10" s="109">
        <f>TT!L$6*$H$5*$H$6*$D11*$M11</f>
        <v>5177.4405116904263</v>
      </c>
      <c r="AC10" s="109">
        <f>TT!M$6*$H$5*$H$6*$D11*$M11</f>
        <v>5250.8202680140703</v>
      </c>
      <c r="AD10" s="109">
        <f>TT!N$6*$H$5*$H$6*$D11*$M11</f>
        <v>5324.2000243377151</v>
      </c>
      <c r="AE10" s="109">
        <f>TT!O$6*$H$5*$H$6*$D11*$M11</f>
        <v>5397.5797806613591</v>
      </c>
      <c r="AF10" s="109">
        <f>TT!P$6*$H$5*$H$6*$D11*$M11</f>
        <v>5470.9595369850049</v>
      </c>
      <c r="AG10" s="109">
        <f>TT!Q$6*$H$5*$H$6*$D11*$M11</f>
        <v>5544.3392933086498</v>
      </c>
      <c r="AH10" s="109">
        <f>TT!R$6*$H$5*$H$6*$D11*$M11</f>
        <v>5622.9190984073202</v>
      </c>
      <c r="AI10" s="109">
        <f>TT!S$6*$H$5*$H$6*$D11*$M11</f>
        <v>5701.4989035059907</v>
      </c>
      <c r="AJ10" s="109">
        <f>TT!T$6*$H$5*$H$6*$D11*$M11</f>
        <v>5780.0787086046612</v>
      </c>
      <c r="AK10" s="109">
        <f>TT!U$6*$H$5*$H$6*$D11*$M11</f>
        <v>5858.6585137033326</v>
      </c>
      <c r="AL10" s="109">
        <f>TT!V$6*$H$5*$H$6*$D11*$M11</f>
        <v>5937.2383188020049</v>
      </c>
      <c r="AM10" s="109">
        <f>TT!W$6*$H$5*$H$6*$D11*$M11</f>
        <v>6020.2111365266983</v>
      </c>
      <c r="AN10" s="109">
        <f>TT!X$6*$H$5*$H$6*$D11*$M11</f>
        <v>6103.1839542513917</v>
      </c>
      <c r="AO10" s="109">
        <f>TT!Y$6*$H$5*$H$6*$D11*$M11</f>
        <v>6186.1567719760851</v>
      </c>
      <c r="AP10" s="109">
        <f>TT!Z$6*$H$5*$H$6*$D11*$M11</f>
        <v>6269.1295897007767</v>
      </c>
      <c r="AQ10" s="109">
        <f>TT!AA$6*$H$5*$H$6*$D11*$M11</f>
        <v>6352.1024074254738</v>
      </c>
    </row>
    <row r="11" spans="2:43" x14ac:dyDescent="0.25">
      <c r="B11" s="106">
        <v>6</v>
      </c>
      <c r="C11" s="106" t="s">
        <v>116</v>
      </c>
      <c r="D11" s="113">
        <v>7.6755276564203128E-3</v>
      </c>
      <c r="F11" s="114" t="s">
        <v>231</v>
      </c>
      <c r="G11" s="111">
        <v>1.05</v>
      </c>
      <c r="J11" s="106" t="s">
        <v>111</v>
      </c>
      <c r="K11" s="106">
        <v>6</v>
      </c>
      <c r="L11" s="106" t="s">
        <v>116</v>
      </c>
      <c r="M11" s="106">
        <v>0.91</v>
      </c>
      <c r="P11" s="106">
        <v>7</v>
      </c>
      <c r="Q11" s="106" t="s">
        <v>117</v>
      </c>
      <c r="R11" s="109">
        <f>TT!B$6*$H$5*$H$6*$D12*$M12</f>
        <v>19750.268768719772</v>
      </c>
      <c r="S11" s="109">
        <f>TT!C$6*$H$5*$H$6*$D12*$M12</f>
        <v>20030.188915808427</v>
      </c>
      <c r="T11" s="109">
        <f>TT!D$6*$H$5*$H$6*$D12*$M12</f>
        <v>20310.109062897085</v>
      </c>
      <c r="U11" s="109">
        <f>TT!E$6*$H$5*$H$6*$D12*$M12</f>
        <v>20590.029209985743</v>
      </c>
      <c r="V11" s="109">
        <f>TT!F$6*$H$5*$H$6*$D12*$M12</f>
        <v>20869.949357074398</v>
      </c>
      <c r="W11" s="109">
        <f>TT!G$6*$H$5*$H$6*$D12*$M12</f>
        <v>21149.869504163049</v>
      </c>
      <c r="X11" s="109">
        <f>TT!H$6*$H$5*$H$6*$D12*$M12</f>
        <v>21449.62616326673</v>
      </c>
      <c r="Y11" s="109">
        <f>TT!I$6*$H$5*$H$6*$D12*$M12</f>
        <v>21749.382822370415</v>
      </c>
      <c r="Z11" s="109">
        <f>TT!J$6*$H$5*$H$6*$D12*$M12</f>
        <v>22049.1394814741</v>
      </c>
      <c r="AA11" s="109">
        <f>TT!K$6*$H$5*$H$6*$D12*$M12</f>
        <v>22348.896140577785</v>
      </c>
      <c r="AB11" s="109">
        <f>TT!L$6*$H$5*$H$6*$D12*$M12</f>
        <v>22648.652799681458</v>
      </c>
      <c r="AC11" s="109">
        <f>TT!M$6*$H$5*$H$6*$D12*$M12</f>
        <v>22969.651683154254</v>
      </c>
      <c r="AD11" s="109">
        <f>TT!N$6*$H$5*$H$6*$D12*$M12</f>
        <v>23290.650566627053</v>
      </c>
      <c r="AE11" s="109">
        <f>TT!O$6*$H$5*$H$6*$D12*$M12</f>
        <v>23611.649450099849</v>
      </c>
      <c r="AF11" s="109">
        <f>TT!P$6*$H$5*$H$6*$D12*$M12</f>
        <v>23932.648333572648</v>
      </c>
      <c r="AG11" s="109">
        <f>TT!Q$6*$H$5*$H$6*$D12*$M12</f>
        <v>24253.647217045451</v>
      </c>
      <c r="AH11" s="109">
        <f>TT!R$6*$H$5*$H$6*$D12*$M12</f>
        <v>24597.393652900748</v>
      </c>
      <c r="AI11" s="109">
        <f>TT!S$6*$H$5*$H$6*$D12*$M12</f>
        <v>24941.140088756048</v>
      </c>
      <c r="AJ11" s="109">
        <f>TT!T$6*$H$5*$H$6*$D12*$M12</f>
        <v>25284.886524611353</v>
      </c>
      <c r="AK11" s="109">
        <f>TT!U$6*$H$5*$H$6*$D12*$M12</f>
        <v>25628.632960466657</v>
      </c>
      <c r="AL11" s="109">
        <f>TT!V$6*$H$5*$H$6*$D12*$M12</f>
        <v>25972.379396321961</v>
      </c>
      <c r="AM11" s="109">
        <f>TT!W$6*$H$5*$H$6*$D12*$M12</f>
        <v>26335.343014390513</v>
      </c>
      <c r="AN11" s="109">
        <f>TT!X$6*$H$5*$H$6*$D12*$M12</f>
        <v>26698.306632459062</v>
      </c>
      <c r="AO11" s="109">
        <f>TT!Y$6*$H$5*$H$6*$D12*$M12</f>
        <v>27061.27025052761</v>
      </c>
      <c r="AP11" s="109">
        <f>TT!Z$6*$H$5*$H$6*$D12*$M12</f>
        <v>27424.233868596155</v>
      </c>
      <c r="AQ11" s="109">
        <f>TT!AA$6*$H$5*$H$6*$D12*$M12</f>
        <v>27787.197486664718</v>
      </c>
    </row>
    <row r="12" spans="2:43" x14ac:dyDescent="0.25">
      <c r="B12" s="106">
        <v>7</v>
      </c>
      <c r="C12" s="106" t="s">
        <v>117</v>
      </c>
      <c r="D12" s="113">
        <v>3.0252099211134711E-2</v>
      </c>
      <c r="F12" s="114" t="s">
        <v>232</v>
      </c>
      <c r="G12" s="111">
        <v>0.92</v>
      </c>
      <c r="J12" s="106" t="s">
        <v>111</v>
      </c>
      <c r="K12" s="106">
        <v>7</v>
      </c>
      <c r="L12" s="106" t="s">
        <v>117</v>
      </c>
      <c r="M12" s="106">
        <v>1.01</v>
      </c>
      <c r="P12" s="106">
        <v>8</v>
      </c>
      <c r="Q12" s="106" t="s">
        <v>118</v>
      </c>
      <c r="R12" s="109">
        <f>TT!B$6*$H$5*$H$6*$D13*$M13</f>
        <v>2530.5459222360714</v>
      </c>
      <c r="S12" s="109">
        <f>TT!C$6*$H$5*$H$6*$D13*$M13</f>
        <v>2566.4112967816977</v>
      </c>
      <c r="T12" s="109">
        <f>TT!D$6*$H$5*$H$6*$D13*$M13</f>
        <v>2602.2766713273236</v>
      </c>
      <c r="U12" s="109">
        <f>TT!E$6*$H$5*$H$6*$D13*$M13</f>
        <v>2638.1420458729503</v>
      </c>
      <c r="V12" s="109">
        <f>TT!F$6*$H$5*$H$6*$D13*$M13</f>
        <v>2674.0074204185767</v>
      </c>
      <c r="W12" s="109">
        <f>TT!G$6*$H$5*$H$6*$D13*$M13</f>
        <v>2709.8727949642025</v>
      </c>
      <c r="X12" s="109">
        <f>TT!H$6*$H$5*$H$6*$D13*$M13</f>
        <v>2748.2797655346135</v>
      </c>
      <c r="Y12" s="109">
        <f>TT!I$6*$H$5*$H$6*$D13*$M13</f>
        <v>2786.6867361050245</v>
      </c>
      <c r="Z12" s="109">
        <f>TT!J$6*$H$5*$H$6*$D13*$M13</f>
        <v>2825.0937066754359</v>
      </c>
      <c r="AA12" s="109">
        <f>TT!K$6*$H$5*$H$6*$D13*$M13</f>
        <v>2863.5006772458473</v>
      </c>
      <c r="AB12" s="109">
        <f>TT!L$6*$H$5*$H$6*$D13*$M13</f>
        <v>2901.9076478162574</v>
      </c>
      <c r="AC12" s="109">
        <f>TT!M$6*$H$5*$H$6*$D13*$M13</f>
        <v>2943.0363243485453</v>
      </c>
      <c r="AD12" s="109">
        <f>TT!N$6*$H$5*$H$6*$D13*$M13</f>
        <v>2984.1650008808328</v>
      </c>
      <c r="AE12" s="109">
        <f>TT!O$6*$H$5*$H$6*$D13*$M13</f>
        <v>3025.2936774131208</v>
      </c>
      <c r="AF12" s="109">
        <f>TT!P$6*$H$5*$H$6*$D13*$M13</f>
        <v>3066.4223539454083</v>
      </c>
      <c r="AG12" s="109">
        <f>TT!Q$6*$H$5*$H$6*$D13*$M13</f>
        <v>3107.5510304776963</v>
      </c>
      <c r="AH12" s="109">
        <f>TT!R$6*$H$5*$H$6*$D13*$M13</f>
        <v>3151.5942863808514</v>
      </c>
      <c r="AI12" s="109">
        <f>TT!S$6*$H$5*$H$6*$D13*$M13</f>
        <v>3195.637542284006</v>
      </c>
      <c r="AJ12" s="109">
        <f>TT!T$6*$H$5*$H$6*$D13*$M13</f>
        <v>3239.6807981871616</v>
      </c>
      <c r="AK12" s="109">
        <f>TT!U$6*$H$5*$H$6*$D13*$M13</f>
        <v>3283.7240540903167</v>
      </c>
      <c r="AL12" s="109">
        <f>TT!V$6*$H$5*$H$6*$D13*$M13</f>
        <v>3327.7673099934727</v>
      </c>
      <c r="AM12" s="109">
        <f>TT!W$6*$H$5*$H$6*$D13*$M13</f>
        <v>3374.2728089504344</v>
      </c>
      <c r="AN12" s="109">
        <f>TT!X$6*$H$5*$H$6*$D13*$M13</f>
        <v>3420.7783079073965</v>
      </c>
      <c r="AO12" s="109">
        <f>TT!Y$6*$H$5*$H$6*$D13*$M13</f>
        <v>3467.2838068643587</v>
      </c>
      <c r="AP12" s="109">
        <f>TT!Z$6*$H$5*$H$6*$D13*$M13</f>
        <v>3513.7893058213203</v>
      </c>
      <c r="AQ12" s="109">
        <f>TT!AA$6*$H$5*$H$6*$D13*$M13</f>
        <v>3560.2948047782843</v>
      </c>
    </row>
    <row r="13" spans="2:43" x14ac:dyDescent="0.25">
      <c r="B13" s="106">
        <v>8</v>
      </c>
      <c r="C13" s="106" t="s">
        <v>118</v>
      </c>
      <c r="D13" s="113">
        <v>2.8368672670835778E-3</v>
      </c>
      <c r="F13" s="114" t="s">
        <v>233</v>
      </c>
      <c r="G13" s="111">
        <v>0.74</v>
      </c>
      <c r="J13" s="106" t="s">
        <v>111</v>
      </c>
      <c r="K13" s="106">
        <v>8</v>
      </c>
      <c r="L13" s="106" t="s">
        <v>118</v>
      </c>
      <c r="M13" s="106">
        <v>1.38</v>
      </c>
      <c r="P13" s="106">
        <v>9</v>
      </c>
      <c r="Q13" s="106" t="s">
        <v>119</v>
      </c>
      <c r="R13" s="109">
        <f>TT!B$6*$H$5*$H$6*$D14*$M14</f>
        <v>26.497575770199735</v>
      </c>
      <c r="S13" s="109">
        <f>TT!C$6*$H$5*$H$6*$D14*$M14</f>
        <v>26.873125358610118</v>
      </c>
      <c r="T13" s="109">
        <f>TT!D$6*$H$5*$H$6*$D14*$M14</f>
        <v>27.248674947020497</v>
      </c>
      <c r="U13" s="109">
        <f>TT!E$6*$H$5*$H$6*$D14*$M14</f>
        <v>27.624224535430884</v>
      </c>
      <c r="V13" s="109">
        <f>TT!F$6*$H$5*$H$6*$D14*$M14</f>
        <v>27.999774123841259</v>
      </c>
      <c r="W13" s="109">
        <f>TT!G$6*$H$5*$H$6*$D14*$M14</f>
        <v>28.375323712251642</v>
      </c>
      <c r="X13" s="109">
        <f>TT!H$6*$H$5*$H$6*$D14*$M14</f>
        <v>28.777486583057808</v>
      </c>
      <c r="Y13" s="109">
        <f>TT!I$6*$H$5*$H$6*$D14*$M14</f>
        <v>29.179649453863973</v>
      </c>
      <c r="Z13" s="109">
        <f>TT!J$6*$H$5*$H$6*$D14*$M14</f>
        <v>29.581812324670143</v>
      </c>
      <c r="AA13" s="109">
        <f>TT!K$6*$H$5*$H$6*$D14*$M14</f>
        <v>29.983975195476312</v>
      </c>
      <c r="AB13" s="109">
        <f>TT!L$6*$H$5*$H$6*$D14*$M14</f>
        <v>30.386138066282474</v>
      </c>
      <c r="AC13" s="109">
        <f>TT!M$6*$H$5*$H$6*$D14*$M14</f>
        <v>30.81680016696442</v>
      </c>
      <c r="AD13" s="109">
        <f>TT!N$6*$H$5*$H$6*$D14*$M14</f>
        <v>31.247462267646377</v>
      </c>
      <c r="AE13" s="109">
        <f>TT!O$6*$H$5*$H$6*$D14*$M14</f>
        <v>31.678124368328323</v>
      </c>
      <c r="AF13" s="109">
        <f>TT!P$6*$H$5*$H$6*$D14*$M14</f>
        <v>32.108786469010269</v>
      </c>
      <c r="AG13" s="109">
        <f>TT!Q$6*$H$5*$H$6*$D14*$M14</f>
        <v>32.539448569692226</v>
      </c>
      <c r="AH13" s="109">
        <f>TT!R$6*$H$5*$H$6*$D14*$M14</f>
        <v>33.000629495201338</v>
      </c>
      <c r="AI13" s="109">
        <f>TT!S$6*$H$5*$H$6*$D14*$M14</f>
        <v>33.461810420710449</v>
      </c>
      <c r="AJ13" s="109">
        <f>TT!T$6*$H$5*$H$6*$D14*$M14</f>
        <v>33.922991346219568</v>
      </c>
      <c r="AK13" s="109">
        <f>TT!U$6*$H$5*$H$6*$D14*$M14</f>
        <v>34.384172271728687</v>
      </c>
      <c r="AL13" s="109">
        <f>TT!V$6*$H$5*$H$6*$D14*$M14</f>
        <v>34.845353197237813</v>
      </c>
      <c r="AM13" s="109">
        <f>TT!W$6*$H$5*$H$6*$D14*$M14</f>
        <v>35.332316492989492</v>
      </c>
      <c r="AN13" s="109">
        <f>TT!X$6*$H$5*$H$6*$D14*$M14</f>
        <v>35.819279788741163</v>
      </c>
      <c r="AO13" s="109">
        <f>TT!Y$6*$H$5*$H$6*$D14*$M14</f>
        <v>36.306243084492849</v>
      </c>
      <c r="AP13" s="109">
        <f>TT!Z$6*$H$5*$H$6*$D14*$M14</f>
        <v>36.79320638024452</v>
      </c>
      <c r="AQ13" s="109">
        <f>TT!AA$6*$H$5*$H$6*$D14*$M14</f>
        <v>37.28016967599622</v>
      </c>
    </row>
    <row r="14" spans="2:43" x14ac:dyDescent="0.25">
      <c r="B14" s="106">
        <v>9</v>
      </c>
      <c r="C14" s="106" t="s">
        <v>119</v>
      </c>
      <c r="D14" s="113">
        <v>2.7328686795643658E-5</v>
      </c>
      <c r="F14" s="114" t="s">
        <v>234</v>
      </c>
      <c r="G14" s="111">
        <v>1.19</v>
      </c>
      <c r="J14" s="106" t="s">
        <v>111</v>
      </c>
      <c r="K14" s="106">
        <v>9</v>
      </c>
      <c r="L14" s="106" t="s">
        <v>119</v>
      </c>
      <c r="M14" s="106">
        <v>1.5</v>
      </c>
      <c r="P14" s="106">
        <v>10</v>
      </c>
      <c r="Q14" s="106" t="s">
        <v>120</v>
      </c>
      <c r="R14" s="109">
        <f>TT!B$6*$H$5*$H$6*$D15*$M15</f>
        <v>58.67977777079151</v>
      </c>
      <c r="S14" s="109">
        <f>TT!C$6*$H$5*$H$6*$D15*$M15</f>
        <v>59.511445036542568</v>
      </c>
      <c r="T14" s="109">
        <f>TT!D$6*$H$5*$H$6*$D15*$M15</f>
        <v>60.343112302293612</v>
      </c>
      <c r="U14" s="109">
        <f>TT!E$6*$H$5*$H$6*$D15*$M15</f>
        <v>61.174779568044677</v>
      </c>
      <c r="V14" s="109">
        <f>TT!F$6*$H$5*$H$6*$D15*$M15</f>
        <v>62.006446833795728</v>
      </c>
      <c r="W14" s="109">
        <f>TT!G$6*$H$5*$H$6*$D15*$M15</f>
        <v>62.838114099546772</v>
      </c>
      <c r="X14" s="109">
        <f>TT!H$6*$H$5*$H$6*$D15*$M15</f>
        <v>63.728717379304534</v>
      </c>
      <c r="Y14" s="109">
        <f>TT!I$6*$H$5*$H$6*$D15*$M15</f>
        <v>64.619320659062282</v>
      </c>
      <c r="Z14" s="109">
        <f>TT!J$6*$H$5*$H$6*$D15*$M15</f>
        <v>65.509923938820037</v>
      </c>
      <c r="AA14" s="109">
        <f>TT!K$6*$H$5*$H$6*$D15*$M15</f>
        <v>66.400527218577807</v>
      </c>
      <c r="AB14" s="109">
        <f>TT!L$6*$H$5*$H$6*$D15*$M15</f>
        <v>67.291130498335534</v>
      </c>
      <c r="AC14" s="109">
        <f>TT!M$6*$H$5*$H$6*$D15*$M15</f>
        <v>68.244846286582856</v>
      </c>
      <c r="AD14" s="109">
        <f>TT!N$6*$H$5*$H$6*$D15*$M15</f>
        <v>69.198562074830178</v>
      </c>
      <c r="AE14" s="109">
        <f>TT!O$6*$H$5*$H$6*$D15*$M15</f>
        <v>70.152277863077487</v>
      </c>
      <c r="AF14" s="109">
        <f>TT!P$6*$H$5*$H$6*$D15*$M15</f>
        <v>71.105993651324809</v>
      </c>
      <c r="AG14" s="109">
        <f>TT!Q$6*$H$5*$H$6*$D15*$M15</f>
        <v>72.059709439572131</v>
      </c>
      <c r="AH14" s="109">
        <f>TT!R$6*$H$5*$H$6*$D15*$M15</f>
        <v>73.081010197637625</v>
      </c>
      <c r="AI14" s="109">
        <f>TT!S$6*$H$5*$H$6*$D15*$M15</f>
        <v>74.102310955703103</v>
      </c>
      <c r="AJ14" s="109">
        <f>TT!T$6*$H$5*$H$6*$D15*$M15</f>
        <v>75.123611713768611</v>
      </c>
      <c r="AK14" s="109">
        <f>TT!U$6*$H$5*$H$6*$D15*$M15</f>
        <v>76.144912471834104</v>
      </c>
      <c r="AL14" s="109">
        <f>TT!V$6*$H$5*$H$6*$D15*$M15</f>
        <v>77.166213229899626</v>
      </c>
      <c r="AM14" s="109">
        <f>TT!W$6*$H$5*$H$6*$D15*$M15</f>
        <v>78.244609918904544</v>
      </c>
      <c r="AN14" s="109">
        <f>TT!X$6*$H$5*$H$6*$D15*$M15</f>
        <v>79.323006607909477</v>
      </c>
      <c r="AO14" s="109">
        <f>TT!Y$6*$H$5*$H$6*$D15*$M15</f>
        <v>80.40140329691441</v>
      </c>
      <c r="AP14" s="109">
        <f>TT!Z$6*$H$5*$H$6*$D15*$M15</f>
        <v>81.479799985919328</v>
      </c>
      <c r="AQ14" s="109">
        <f>TT!AA$6*$H$5*$H$6*$D15*$M15</f>
        <v>82.558196674924304</v>
      </c>
    </row>
    <row r="15" spans="2:43" x14ac:dyDescent="0.25">
      <c r="B15" s="106">
        <v>10</v>
      </c>
      <c r="C15" s="106" t="s">
        <v>120</v>
      </c>
      <c r="D15" s="113">
        <v>6.3929895683779129E-5</v>
      </c>
      <c r="F15" s="114" t="s">
        <v>235</v>
      </c>
      <c r="G15" s="111">
        <f>AVERAGE(G11:G14)</f>
        <v>0.97499999999999998</v>
      </c>
      <c r="J15" s="106" t="s">
        <v>111</v>
      </c>
      <c r="K15" s="106">
        <v>10</v>
      </c>
      <c r="L15" s="106" t="s">
        <v>120</v>
      </c>
      <c r="M15" s="106">
        <v>1.42</v>
      </c>
      <c r="P15" s="106">
        <v>11</v>
      </c>
      <c r="Q15" s="106" t="s">
        <v>121</v>
      </c>
      <c r="R15" s="109">
        <f>TT!B$6*$H$5*$H$6*$D16*$M16</f>
        <v>293.68178916534379</v>
      </c>
      <c r="S15" s="109">
        <f>TT!C$6*$H$5*$H$6*$D16*$M16</f>
        <v>297.84413503430847</v>
      </c>
      <c r="T15" s="109">
        <f>TT!D$6*$H$5*$H$6*$D16*$M16</f>
        <v>302.00648090327309</v>
      </c>
      <c r="U15" s="109">
        <f>TT!E$6*$H$5*$H$6*$D16*$M16</f>
        <v>306.16882677223788</v>
      </c>
      <c r="V15" s="109">
        <f>TT!F$6*$H$5*$H$6*$D16*$M16</f>
        <v>310.3311726412025</v>
      </c>
      <c r="W15" s="109">
        <f>TT!G$6*$H$5*$H$6*$D16*$M16</f>
        <v>314.49351851016712</v>
      </c>
      <c r="X15" s="109">
        <f>TT!H$6*$H$5*$H$6*$D16*$M16</f>
        <v>318.95082858481385</v>
      </c>
      <c r="Y15" s="109">
        <f>TT!I$6*$H$5*$H$6*$D16*$M16</f>
        <v>323.40813865946052</v>
      </c>
      <c r="Z15" s="109">
        <f>TT!J$6*$H$5*$H$6*$D16*$M16</f>
        <v>327.8654487341073</v>
      </c>
      <c r="AA15" s="109">
        <f>TT!K$6*$H$5*$H$6*$D16*$M16</f>
        <v>332.32275880875409</v>
      </c>
      <c r="AB15" s="109">
        <f>TT!L$6*$H$5*$H$6*$D16*$M16</f>
        <v>336.7800688834007</v>
      </c>
      <c r="AC15" s="109">
        <f>TT!M$6*$H$5*$H$6*$D16*$M16</f>
        <v>341.55324577138691</v>
      </c>
      <c r="AD15" s="109">
        <f>TT!N$6*$H$5*$H$6*$D16*$M16</f>
        <v>346.32642265937312</v>
      </c>
      <c r="AE15" s="109">
        <f>TT!O$6*$H$5*$H$6*$D16*$M16</f>
        <v>351.09959954735933</v>
      </c>
      <c r="AF15" s="109">
        <f>TT!P$6*$H$5*$H$6*$D16*$M16</f>
        <v>355.87277643534549</v>
      </c>
      <c r="AG15" s="109">
        <f>TT!Q$6*$H$5*$H$6*$D16*$M16</f>
        <v>360.64595332333175</v>
      </c>
      <c r="AH15" s="109">
        <f>TT!R$6*$H$5*$H$6*$D16*$M16</f>
        <v>365.75738089342548</v>
      </c>
      <c r="AI15" s="109">
        <f>TT!S$6*$H$5*$H$6*$D16*$M16</f>
        <v>370.86880846351914</v>
      </c>
      <c r="AJ15" s="109">
        <f>TT!T$6*$H$5*$H$6*$D16*$M16</f>
        <v>375.98023603361293</v>
      </c>
      <c r="AK15" s="109">
        <f>TT!U$6*$H$5*$H$6*$D16*$M16</f>
        <v>381.09166360370659</v>
      </c>
      <c r="AL15" s="109">
        <f>TT!V$6*$H$5*$H$6*$D16*$M16</f>
        <v>386.20309117380037</v>
      </c>
      <c r="AM15" s="109">
        <f>TT!W$6*$H$5*$H$6*$D16*$M16</f>
        <v>391.60027366303939</v>
      </c>
      <c r="AN15" s="109">
        <f>TT!X$6*$H$5*$H$6*$D16*$M16</f>
        <v>396.99745615227835</v>
      </c>
      <c r="AO15" s="109">
        <f>TT!Y$6*$H$5*$H$6*$D16*$M16</f>
        <v>402.39463864151736</v>
      </c>
      <c r="AP15" s="109">
        <f>TT!Z$6*$H$5*$H$6*$D16*$M16</f>
        <v>407.79182113075632</v>
      </c>
      <c r="AQ15" s="109">
        <f>TT!AA$6*$H$5*$H$6*$D16*$M16</f>
        <v>413.1890036199955</v>
      </c>
    </row>
    <row r="16" spans="2:43" x14ac:dyDescent="0.25">
      <c r="B16" s="106">
        <v>11</v>
      </c>
      <c r="C16" s="106" t="s">
        <v>121</v>
      </c>
      <c r="D16" s="113">
        <v>2.5241106655972644E-3</v>
      </c>
      <c r="F16" s="114" t="s">
        <v>236</v>
      </c>
      <c r="G16" s="111">
        <f>G15*'Look Up'!B78</f>
        <v>1.1438510781671161</v>
      </c>
      <c r="J16" s="106" t="s">
        <v>111</v>
      </c>
      <c r="K16" s="106">
        <v>11</v>
      </c>
      <c r="L16" s="106" t="s">
        <v>121</v>
      </c>
      <c r="M16" s="106">
        <v>0.18</v>
      </c>
      <c r="P16" s="106">
        <v>12</v>
      </c>
      <c r="Q16" s="106" t="s">
        <v>122</v>
      </c>
      <c r="R16" s="109">
        <f>TT!B$6*$H$5*$H$6*$D17*$M17</f>
        <v>382.52382974047094</v>
      </c>
      <c r="S16" s="109">
        <f>TT!C$6*$H$5*$H$6*$D17*$M17</f>
        <v>387.94533199645321</v>
      </c>
      <c r="T16" s="109">
        <f>TT!D$6*$H$5*$H$6*$D17*$M17</f>
        <v>393.3668342524353</v>
      </c>
      <c r="U16" s="109">
        <f>TT!E$6*$H$5*$H$6*$D17*$M17</f>
        <v>398.78833650841756</v>
      </c>
      <c r="V16" s="109">
        <f>TT!F$6*$H$5*$H$6*$D17*$M17</f>
        <v>404.20983876439971</v>
      </c>
      <c r="W16" s="109">
        <f>TT!G$6*$H$5*$H$6*$D17*$M17</f>
        <v>409.6313410203818</v>
      </c>
      <c r="X16" s="109">
        <f>TT!H$6*$H$5*$H$6*$D17*$M17</f>
        <v>415.4370374680247</v>
      </c>
      <c r="Y16" s="109">
        <f>TT!I$6*$H$5*$H$6*$D17*$M17</f>
        <v>421.2427339156676</v>
      </c>
      <c r="Z16" s="109">
        <f>TT!J$6*$H$5*$H$6*$D17*$M17</f>
        <v>427.04843036331056</v>
      </c>
      <c r="AA16" s="109">
        <f>TT!K$6*$H$5*$H$6*$D17*$M17</f>
        <v>432.85412681095357</v>
      </c>
      <c r="AB16" s="109">
        <f>TT!L$6*$H$5*$H$6*$D17*$M17</f>
        <v>438.65982325859636</v>
      </c>
      <c r="AC16" s="109">
        <f>TT!M$6*$H$5*$H$6*$D17*$M17</f>
        <v>444.87693977920304</v>
      </c>
      <c r="AD16" s="109">
        <f>TT!N$6*$H$5*$H$6*$D17*$M17</f>
        <v>451.09405629980967</v>
      </c>
      <c r="AE16" s="109">
        <f>TT!O$6*$H$5*$H$6*$D17*$M17</f>
        <v>457.31117282041635</v>
      </c>
      <c r="AF16" s="109">
        <f>TT!P$6*$H$5*$H$6*$D17*$M17</f>
        <v>463.52828934102303</v>
      </c>
      <c r="AG16" s="109">
        <f>TT!Q$6*$H$5*$H$6*$D17*$M17</f>
        <v>469.74540586162976</v>
      </c>
      <c r="AH16" s="109">
        <f>TT!R$6*$H$5*$H$6*$D17*$M17</f>
        <v>476.40309769574094</v>
      </c>
      <c r="AI16" s="109">
        <f>TT!S$6*$H$5*$H$6*$D17*$M17</f>
        <v>483.06078952985212</v>
      </c>
      <c r="AJ16" s="109">
        <f>TT!T$6*$H$5*$H$6*$D17*$M17</f>
        <v>489.71848136396335</v>
      </c>
      <c r="AK16" s="109">
        <f>TT!U$6*$H$5*$H$6*$D17*$M17</f>
        <v>496.37617319807458</v>
      </c>
      <c r="AL16" s="109">
        <f>TT!V$6*$H$5*$H$6*$D17*$M17</f>
        <v>503.03386503218587</v>
      </c>
      <c r="AM16" s="109">
        <f>TT!W$6*$H$5*$H$6*$D17*$M17</f>
        <v>510.06375585878243</v>
      </c>
      <c r="AN16" s="109">
        <f>TT!X$6*$H$5*$H$6*$D17*$M17</f>
        <v>517.09364668537899</v>
      </c>
      <c r="AO16" s="109">
        <f>TT!Y$6*$H$5*$H$6*$D17*$M17</f>
        <v>524.12353751197543</v>
      </c>
      <c r="AP16" s="109">
        <f>TT!Z$6*$H$5*$H$6*$D17*$M17</f>
        <v>531.15342833857187</v>
      </c>
      <c r="AQ16" s="109">
        <f>TT!AA$6*$H$5*$H$6*$D17*$M17</f>
        <v>538.18331916516865</v>
      </c>
    </row>
    <row r="17" spans="2:43" x14ac:dyDescent="0.25">
      <c r="B17" s="106">
        <v>12</v>
      </c>
      <c r="C17" s="106" t="s">
        <v>122</v>
      </c>
      <c r="D17" s="113">
        <v>4.2270203557657586E-3</v>
      </c>
      <c r="J17" s="106" t="s">
        <v>111</v>
      </c>
      <c r="K17" s="106">
        <v>12</v>
      </c>
      <c r="L17" s="106" t="s">
        <v>122</v>
      </c>
      <c r="M17" s="106">
        <v>0.14000000000000001</v>
      </c>
      <c r="P17" s="106">
        <v>13</v>
      </c>
      <c r="Q17" s="106" t="s">
        <v>123</v>
      </c>
      <c r="R17" s="109">
        <f>TT!B$6*$H$5*$H$6*$D18*$M18</f>
        <v>2863.7450551375232</v>
      </c>
      <c r="S17" s="109">
        <f>TT!C$6*$H$5*$H$6*$D18*$M18</f>
        <v>2904.3328540401949</v>
      </c>
      <c r="T17" s="109">
        <f>TT!D$6*$H$5*$H$6*$D18*$M18</f>
        <v>2944.9206529428657</v>
      </c>
      <c r="U17" s="109">
        <f>TT!E$6*$H$5*$H$6*$D18*$M18</f>
        <v>2985.5084518455374</v>
      </c>
      <c r="V17" s="109">
        <f>TT!F$6*$H$5*$H$6*$D18*$M18</f>
        <v>3026.0962507482086</v>
      </c>
      <c r="W17" s="109">
        <f>TT!G$6*$H$5*$H$6*$D18*$M18</f>
        <v>3066.6840496508794</v>
      </c>
      <c r="X17" s="109">
        <f>TT!H$6*$H$5*$H$6*$D18*$M18</f>
        <v>3110.1480986876336</v>
      </c>
      <c r="Y17" s="109">
        <f>TT!I$6*$H$5*$H$6*$D18*$M18</f>
        <v>3153.6121477243878</v>
      </c>
      <c r="Z17" s="109">
        <f>TT!J$6*$H$5*$H$6*$D18*$M18</f>
        <v>3197.0761967611429</v>
      </c>
      <c r="AA17" s="109">
        <f>TT!K$6*$H$5*$H$6*$D18*$M18</f>
        <v>3240.5402457978971</v>
      </c>
      <c r="AB17" s="109">
        <f>TT!L$6*$H$5*$H$6*$D18*$M18</f>
        <v>3284.00429483465</v>
      </c>
      <c r="AC17" s="109">
        <f>TT!M$6*$H$5*$H$6*$D18*$M18</f>
        <v>3330.5484191711148</v>
      </c>
      <c r="AD17" s="109">
        <f>TT!N$6*$H$5*$H$6*$D18*$M18</f>
        <v>3377.0925435075796</v>
      </c>
      <c r="AE17" s="109">
        <f>TT!O$6*$H$5*$H$6*$D18*$M18</f>
        <v>3423.6366678440445</v>
      </c>
      <c r="AF17" s="109">
        <f>TT!P$6*$H$5*$H$6*$D18*$M18</f>
        <v>3470.1807921805093</v>
      </c>
      <c r="AG17" s="109">
        <f>TT!Q$6*$H$5*$H$6*$D18*$M18</f>
        <v>3516.7249165169742</v>
      </c>
      <c r="AH17" s="109">
        <f>TT!R$6*$H$5*$H$6*$D18*$M18</f>
        <v>3566.5673853678718</v>
      </c>
      <c r="AI17" s="109">
        <f>TT!S$6*$H$5*$H$6*$D18*$M18</f>
        <v>3616.4098542187694</v>
      </c>
      <c r="AJ17" s="109">
        <f>TT!T$6*$H$5*$H$6*$D18*$M18</f>
        <v>3666.252323069667</v>
      </c>
      <c r="AK17" s="109">
        <f>TT!U$6*$H$5*$H$6*$D18*$M18</f>
        <v>3716.0947919205646</v>
      </c>
      <c r="AL17" s="109">
        <f>TT!V$6*$H$5*$H$6*$D18*$M18</f>
        <v>3765.9372607714627</v>
      </c>
      <c r="AM17" s="109">
        <f>TT!W$6*$H$5*$H$6*$D18*$M18</f>
        <v>3818.5661783123155</v>
      </c>
      <c r="AN17" s="109">
        <f>TT!X$6*$H$5*$H$6*$D18*$M18</f>
        <v>3871.1950958531679</v>
      </c>
      <c r="AO17" s="109">
        <f>TT!Y$6*$H$5*$H$6*$D18*$M18</f>
        <v>3923.8240133940208</v>
      </c>
      <c r="AP17" s="109">
        <f>TT!Z$6*$H$5*$H$6*$D18*$M18</f>
        <v>3976.4529309348732</v>
      </c>
      <c r="AQ17" s="109">
        <f>TT!AA$6*$H$5*$H$6*$D18*$M18</f>
        <v>4029.0818484757283</v>
      </c>
    </row>
    <row r="18" spans="2:43" x14ac:dyDescent="0.25">
      <c r="B18" s="106">
        <v>13</v>
      </c>
      <c r="C18" s="106" t="s">
        <v>123</v>
      </c>
      <c r="D18" s="113">
        <v>1.1359876894335449E-2</v>
      </c>
      <c r="J18" s="106" t="s">
        <v>111</v>
      </c>
      <c r="K18" s="106">
        <v>13</v>
      </c>
      <c r="L18" s="106" t="s">
        <v>123</v>
      </c>
      <c r="M18" s="106">
        <v>0.39</v>
      </c>
      <c r="P18" s="106">
        <v>14</v>
      </c>
      <c r="Q18" s="106" t="s">
        <v>124</v>
      </c>
      <c r="R18" s="109">
        <f>TT!B$6*$H$5*$H$6*$D19*$M19</f>
        <v>748.80924857593754</v>
      </c>
      <c r="S18" s="109">
        <f>TT!C$6*$H$5*$H$6*$D19*$M19</f>
        <v>759.4221064290266</v>
      </c>
      <c r="T18" s="109">
        <f>TT!D$6*$H$5*$H$6*$D19*$M19</f>
        <v>770.0349642821152</v>
      </c>
      <c r="U18" s="109">
        <f>TT!E$6*$H$5*$H$6*$D19*$M19</f>
        <v>780.64782213520414</v>
      </c>
      <c r="V18" s="109">
        <f>TT!F$6*$H$5*$H$6*$D19*$M19</f>
        <v>791.26067998829296</v>
      </c>
      <c r="W18" s="109">
        <f>TT!G$6*$H$5*$H$6*$D19*$M19</f>
        <v>801.87353784138156</v>
      </c>
      <c r="X18" s="109">
        <f>TT!H$6*$H$5*$H$6*$D19*$M19</f>
        <v>813.23847475882553</v>
      </c>
      <c r="Y18" s="109">
        <f>TT!I$6*$H$5*$H$6*$D19*$M19</f>
        <v>824.60341167626927</v>
      </c>
      <c r="Z18" s="109">
        <f>TT!J$6*$H$5*$H$6*$D19*$M19</f>
        <v>835.96834859371313</v>
      </c>
      <c r="AA18" s="109">
        <f>TT!K$6*$H$5*$H$6*$D19*$M19</f>
        <v>847.33328551115721</v>
      </c>
      <c r="AB18" s="109">
        <f>TT!L$6*$H$5*$H$6*$D19*$M19</f>
        <v>858.69822242860084</v>
      </c>
      <c r="AC18" s="109">
        <f>TT!M$6*$H$5*$H$6*$D19*$M19</f>
        <v>870.8685344148189</v>
      </c>
      <c r="AD18" s="109">
        <f>TT!N$6*$H$5*$H$6*$D19*$M19</f>
        <v>883.03884640103706</v>
      </c>
      <c r="AE18" s="109">
        <f>TT!O$6*$H$5*$H$6*$D19*$M19</f>
        <v>895.20915838725534</v>
      </c>
      <c r="AF18" s="109">
        <f>TT!P$6*$H$5*$H$6*$D19*$M19</f>
        <v>907.3794703734734</v>
      </c>
      <c r="AG18" s="109">
        <f>TT!Q$6*$H$5*$H$6*$D19*$M19</f>
        <v>919.54978235969168</v>
      </c>
      <c r="AH18" s="109">
        <f>TT!R$6*$H$5*$H$6*$D19*$M19</f>
        <v>932.58254223489553</v>
      </c>
      <c r="AI18" s="109">
        <f>TT!S$6*$H$5*$H$6*$D19*$M19</f>
        <v>945.61530211009949</v>
      </c>
      <c r="AJ18" s="109">
        <f>TT!T$6*$H$5*$H$6*$D19*$M19</f>
        <v>958.64806198530346</v>
      </c>
      <c r="AK18" s="109">
        <f>TT!U$6*$H$5*$H$6*$D19*$M19</f>
        <v>971.68082186050765</v>
      </c>
      <c r="AL18" s="109">
        <f>TT!V$6*$H$5*$H$6*$D19*$M19</f>
        <v>984.71358173571173</v>
      </c>
      <c r="AM18" s="109">
        <f>TT!W$6*$H$5*$H$6*$D19*$M19</f>
        <v>998.47493948172746</v>
      </c>
      <c r="AN18" s="109">
        <f>TT!X$6*$H$5*$H$6*$D19*$M19</f>
        <v>1012.2362972277431</v>
      </c>
      <c r="AO18" s="109">
        <f>TT!Y$6*$H$5*$H$6*$D19*$M19</f>
        <v>1025.9976549737589</v>
      </c>
      <c r="AP18" s="109">
        <f>TT!Z$6*$H$5*$H$6*$D19*$M19</f>
        <v>1039.7590127197743</v>
      </c>
      <c r="AQ18" s="109">
        <f>TT!AA$6*$H$5*$H$6*$D19*$M19</f>
        <v>1053.5203704657906</v>
      </c>
    </row>
    <row r="19" spans="2:43" x14ac:dyDescent="0.25">
      <c r="B19" s="106">
        <v>14</v>
      </c>
      <c r="C19" s="106" t="s">
        <v>124</v>
      </c>
      <c r="D19" s="113">
        <v>6.4358005179690515E-3</v>
      </c>
      <c r="F19" s="144" t="s">
        <v>223</v>
      </c>
      <c r="J19" s="106" t="s">
        <v>111</v>
      </c>
      <c r="K19" s="106">
        <v>14</v>
      </c>
      <c r="L19" s="106" t="s">
        <v>124</v>
      </c>
      <c r="M19" s="106">
        <v>0.18</v>
      </c>
      <c r="P19" s="106">
        <v>15</v>
      </c>
      <c r="Q19" s="106" t="s">
        <v>125</v>
      </c>
      <c r="R19" s="109">
        <f>TT!B$6*$H$5*$H$6*$D20*$M20</f>
        <v>19.686245370225873</v>
      </c>
      <c r="S19" s="109">
        <f>TT!C$6*$H$5*$H$6*$D20*$M20</f>
        <v>19.965258115023786</v>
      </c>
      <c r="T19" s="109">
        <f>TT!D$6*$H$5*$H$6*$D20*$M20</f>
        <v>20.244270859821697</v>
      </c>
      <c r="U19" s="109">
        <f>TT!E$6*$H$5*$H$6*$D20*$M20</f>
        <v>20.523283604619618</v>
      </c>
      <c r="V19" s="109">
        <f>TT!F$6*$H$5*$H$6*$D20*$M20</f>
        <v>20.802296349417528</v>
      </c>
      <c r="W19" s="109">
        <f>TT!G$6*$H$5*$H$6*$D20*$M20</f>
        <v>21.081309094215438</v>
      </c>
      <c r="X19" s="109">
        <f>TT!H$6*$H$5*$H$6*$D20*$M20</f>
        <v>21.380094048059725</v>
      </c>
      <c r="Y19" s="109">
        <f>TT!I$6*$H$5*$H$6*$D20*$M20</f>
        <v>21.678879001904011</v>
      </c>
      <c r="Z19" s="109">
        <f>TT!J$6*$H$5*$H$6*$D20*$M20</f>
        <v>21.977663955748302</v>
      </c>
      <c r="AA19" s="109">
        <f>TT!K$6*$H$5*$H$6*$D20*$M20</f>
        <v>22.276448909592595</v>
      </c>
      <c r="AB19" s="109">
        <f>TT!L$6*$H$5*$H$6*$D20*$M20</f>
        <v>22.575233863436875</v>
      </c>
      <c r="AC19" s="109">
        <f>TT!M$6*$H$5*$H$6*$D20*$M20</f>
        <v>22.895192181858466</v>
      </c>
      <c r="AD19" s="109">
        <f>TT!N$6*$H$5*$H$6*$D20*$M20</f>
        <v>23.215150500280057</v>
      </c>
      <c r="AE19" s="109">
        <f>TT!O$6*$H$5*$H$6*$D20*$M20</f>
        <v>23.535108818701648</v>
      </c>
      <c r="AF19" s="109">
        <f>TT!P$6*$H$5*$H$6*$D20*$M20</f>
        <v>23.855067137123239</v>
      </c>
      <c r="AG19" s="109">
        <f>TT!Q$6*$H$5*$H$6*$D20*$M20</f>
        <v>24.17502545554483</v>
      </c>
      <c r="AH19" s="109">
        <f>TT!R$6*$H$5*$H$6*$D20*$M20</f>
        <v>24.517657586815151</v>
      </c>
      <c r="AI19" s="109">
        <f>TT!S$6*$H$5*$H$6*$D20*$M20</f>
        <v>24.860289718085465</v>
      </c>
      <c r="AJ19" s="109">
        <f>TT!T$6*$H$5*$H$6*$D20*$M20</f>
        <v>25.202921849355786</v>
      </c>
      <c r="AK19" s="109">
        <f>TT!U$6*$H$5*$H$6*$D20*$M20</f>
        <v>25.54555398062611</v>
      </c>
      <c r="AL19" s="109">
        <f>TT!V$6*$H$5*$H$6*$D20*$M20</f>
        <v>25.888186111896434</v>
      </c>
      <c r="AM19" s="109">
        <f>TT!W$6*$H$5*$H$6*$D20*$M20</f>
        <v>26.249973130059914</v>
      </c>
      <c r="AN19" s="109">
        <f>TT!X$6*$H$5*$H$6*$D20*$M20</f>
        <v>26.611760148223389</v>
      </c>
      <c r="AO19" s="109">
        <f>TT!Y$6*$H$5*$H$6*$D20*$M20</f>
        <v>26.973547166386869</v>
      </c>
      <c r="AP19" s="109">
        <f>TT!Z$6*$H$5*$H$6*$D20*$M20</f>
        <v>27.335334184550344</v>
      </c>
      <c r="AQ19" s="109">
        <f>TT!AA$6*$H$5*$H$6*$D20*$M20</f>
        <v>27.697121202713838</v>
      </c>
    </row>
    <row r="20" spans="2:43" x14ac:dyDescent="0.25">
      <c r="B20" s="106">
        <v>15</v>
      </c>
      <c r="C20" s="106" t="s">
        <v>125</v>
      </c>
      <c r="D20" s="113">
        <v>1.015185763729656E-4</v>
      </c>
      <c r="F20" s="155" t="s">
        <v>230</v>
      </c>
      <c r="G20" s="155"/>
      <c r="H20" s="155"/>
      <c r="J20" s="106" t="s">
        <v>111</v>
      </c>
      <c r="K20" s="106">
        <v>15</v>
      </c>
      <c r="L20" s="106" t="s">
        <v>125</v>
      </c>
      <c r="M20" s="106">
        <v>0.3</v>
      </c>
      <c r="P20" s="106">
        <v>16</v>
      </c>
      <c r="Q20" s="106" t="s">
        <v>126</v>
      </c>
      <c r="R20" s="109">
        <f>TT!B$6*$H$5*$H$6*$D21*$M21</f>
        <v>154.43473168060692</v>
      </c>
      <c r="S20" s="109">
        <f>TT!C$6*$H$5*$H$6*$D21*$M21</f>
        <v>156.62353190980173</v>
      </c>
      <c r="T20" s="109">
        <f>TT!D$6*$H$5*$H$6*$D21*$M21</f>
        <v>158.81233213899648</v>
      </c>
      <c r="U20" s="109">
        <f>TT!E$6*$H$5*$H$6*$D21*$M21</f>
        <v>161.00113236819132</v>
      </c>
      <c r="V20" s="109">
        <f>TT!F$6*$H$5*$H$6*$D21*$M21</f>
        <v>163.1899325973861</v>
      </c>
      <c r="W20" s="109">
        <f>TT!G$6*$H$5*$H$6*$D21*$M21</f>
        <v>165.37873282658086</v>
      </c>
      <c r="X20" s="109">
        <f>TT!H$6*$H$5*$H$6*$D21*$M21</f>
        <v>167.72264215562606</v>
      </c>
      <c r="Y20" s="109">
        <f>TT!I$6*$H$5*$H$6*$D21*$M21</f>
        <v>170.06655148467127</v>
      </c>
      <c r="Z20" s="109">
        <f>TT!J$6*$H$5*$H$6*$D21*$M21</f>
        <v>172.41046081371647</v>
      </c>
      <c r="AA20" s="109">
        <f>TT!K$6*$H$5*$H$6*$D21*$M21</f>
        <v>174.7543701427617</v>
      </c>
      <c r="AB20" s="109">
        <f>TT!L$6*$H$5*$H$6*$D21*$M21</f>
        <v>177.09827947180682</v>
      </c>
      <c r="AC20" s="109">
        <f>TT!M$6*$H$5*$H$6*$D21*$M21</f>
        <v>179.60828969087837</v>
      </c>
      <c r="AD20" s="109">
        <f>TT!N$6*$H$5*$H$6*$D21*$M21</f>
        <v>182.11829990994988</v>
      </c>
      <c r="AE20" s="109">
        <f>TT!O$6*$H$5*$H$6*$D21*$M21</f>
        <v>184.6283101290214</v>
      </c>
      <c r="AF20" s="109">
        <f>TT!P$6*$H$5*$H$6*$D21*$M21</f>
        <v>187.13832034809295</v>
      </c>
      <c r="AG20" s="109">
        <f>TT!Q$6*$H$5*$H$6*$D21*$M21</f>
        <v>189.64833056716449</v>
      </c>
      <c r="AH20" s="109">
        <f>TT!R$6*$H$5*$H$6*$D21*$M21</f>
        <v>192.3362123985022</v>
      </c>
      <c r="AI20" s="109">
        <f>TT!S$6*$H$5*$H$6*$D21*$M21</f>
        <v>195.0240942298399</v>
      </c>
      <c r="AJ20" s="109">
        <f>TT!T$6*$H$5*$H$6*$D21*$M21</f>
        <v>197.71197606117761</v>
      </c>
      <c r="AK20" s="109">
        <f>TT!U$6*$H$5*$H$6*$D21*$M21</f>
        <v>200.39985789251534</v>
      </c>
      <c r="AL20" s="109">
        <f>TT!V$6*$H$5*$H$6*$D21*$M21</f>
        <v>203.08773972385308</v>
      </c>
      <c r="AM20" s="109">
        <f>TT!W$6*$H$5*$H$6*$D21*$M21</f>
        <v>205.92588788389315</v>
      </c>
      <c r="AN20" s="109">
        <f>TT!X$6*$H$5*$H$6*$D21*$M21</f>
        <v>208.7640360439332</v>
      </c>
      <c r="AO20" s="109">
        <f>TT!Y$6*$H$5*$H$6*$D21*$M21</f>
        <v>211.60218420397325</v>
      </c>
      <c r="AP20" s="109">
        <f>TT!Z$6*$H$5*$H$6*$D21*$M21</f>
        <v>214.4403323640133</v>
      </c>
      <c r="AQ20" s="109">
        <f>TT!AA$6*$H$5*$H$6*$D21*$M21</f>
        <v>217.27848052405346</v>
      </c>
    </row>
    <row r="21" spans="2:43" x14ac:dyDescent="0.25">
      <c r="B21" s="106">
        <v>16</v>
      </c>
      <c r="C21" s="106" t="s">
        <v>126</v>
      </c>
      <c r="D21" s="113">
        <v>4.7783598572233765E-4</v>
      </c>
      <c r="F21" s="155"/>
      <c r="G21" s="155"/>
      <c r="H21" s="155"/>
      <c r="J21" s="106" t="s">
        <v>111</v>
      </c>
      <c r="K21" s="106">
        <v>16</v>
      </c>
      <c r="L21" s="106" t="s">
        <v>126</v>
      </c>
      <c r="M21" s="106">
        <v>0.5</v>
      </c>
      <c r="P21" s="106">
        <v>17</v>
      </c>
      <c r="Q21" s="106" t="s">
        <v>127</v>
      </c>
      <c r="R21" s="109">
        <f>TT!B$6*$H$5*$H$6*$D22*$M22</f>
        <v>9900.0149045912749</v>
      </c>
      <c r="S21" s="109">
        <f>TT!C$6*$H$5*$H$6*$D22*$M22</f>
        <v>10040.327609229609</v>
      </c>
      <c r="T21" s="109">
        <f>TT!D$6*$H$5*$H$6*$D22*$M22</f>
        <v>10180.640313867942</v>
      </c>
      <c r="U21" s="109">
        <f>TT!E$6*$H$5*$H$6*$D22*$M22</f>
        <v>10320.953018506276</v>
      </c>
      <c r="V21" s="109">
        <f>TT!F$6*$H$5*$H$6*$D22*$M22</f>
        <v>10461.265723144608</v>
      </c>
      <c r="W21" s="109">
        <f>TT!G$6*$H$5*$H$6*$D22*$M22</f>
        <v>10601.578427782941</v>
      </c>
      <c r="X21" s="109">
        <f>TT!H$6*$H$5*$H$6*$D22*$M22</f>
        <v>10751.834377594469</v>
      </c>
      <c r="Y21" s="109">
        <f>TT!I$6*$H$5*$H$6*$D22*$M22</f>
        <v>10902.090327405995</v>
      </c>
      <c r="Z21" s="109">
        <f>TT!J$6*$H$5*$H$6*$D22*$M22</f>
        <v>11052.346277217524</v>
      </c>
      <c r="AA21" s="109">
        <f>TT!K$6*$H$5*$H$6*$D22*$M22</f>
        <v>11202.602227029052</v>
      </c>
      <c r="AB21" s="109">
        <f>TT!L$6*$H$5*$H$6*$D22*$M22</f>
        <v>11352.858176840577</v>
      </c>
      <c r="AC21" s="109">
        <f>TT!M$6*$H$5*$H$6*$D22*$M22</f>
        <v>11513.761998856962</v>
      </c>
      <c r="AD21" s="109">
        <f>TT!N$6*$H$5*$H$6*$D22*$M22</f>
        <v>11674.665820873348</v>
      </c>
      <c r="AE21" s="109">
        <f>TT!O$6*$H$5*$H$6*$D22*$M22</f>
        <v>11835.569642889732</v>
      </c>
      <c r="AF21" s="109">
        <f>TT!P$6*$H$5*$H$6*$D22*$M22</f>
        <v>11996.473464906117</v>
      </c>
      <c r="AG21" s="109">
        <f>TT!Q$6*$H$5*$H$6*$D22*$M22</f>
        <v>12157.377286922505</v>
      </c>
      <c r="AH21" s="109">
        <f>TT!R$6*$H$5*$H$6*$D22*$M22</f>
        <v>12329.683541496484</v>
      </c>
      <c r="AI21" s="109">
        <f>TT!S$6*$H$5*$H$6*$D22*$M22</f>
        <v>12501.989796070467</v>
      </c>
      <c r="AJ21" s="109">
        <f>TT!T$6*$H$5*$H$6*$D22*$M22</f>
        <v>12674.296050644452</v>
      </c>
      <c r="AK21" s="109">
        <f>TT!U$6*$H$5*$H$6*$D22*$M22</f>
        <v>12846.602305218436</v>
      </c>
      <c r="AL21" s="109">
        <f>TT!V$6*$H$5*$H$6*$D22*$M22</f>
        <v>13018.90855979242</v>
      </c>
      <c r="AM21" s="109">
        <f>TT!W$6*$H$5*$H$6*$D22*$M22</f>
        <v>13200.847614434255</v>
      </c>
      <c r="AN21" s="109">
        <f>TT!X$6*$H$5*$H$6*$D22*$M22</f>
        <v>13382.786669076087</v>
      </c>
      <c r="AO21" s="109">
        <f>TT!Y$6*$H$5*$H$6*$D22*$M22</f>
        <v>13564.725723717922</v>
      </c>
      <c r="AP21" s="109">
        <f>TT!Z$6*$H$5*$H$6*$D22*$M22</f>
        <v>13746.664778359755</v>
      </c>
      <c r="AQ21" s="109">
        <f>TT!AA$6*$H$5*$H$6*$D22*$M22</f>
        <v>13928.603833001594</v>
      </c>
    </row>
    <row r="22" spans="2:43" x14ac:dyDescent="0.25">
      <c r="B22" s="106">
        <v>17</v>
      </c>
      <c r="C22" s="106" t="s">
        <v>127</v>
      </c>
      <c r="D22" s="113">
        <v>2.1571551364443477E-2</v>
      </c>
      <c r="F22" s="155"/>
      <c r="G22" s="155"/>
      <c r="H22" s="155"/>
      <c r="J22" s="106" t="s">
        <v>111</v>
      </c>
      <c r="K22" s="106">
        <v>17</v>
      </c>
      <c r="L22" s="106" t="s">
        <v>127</v>
      </c>
      <c r="M22" s="106">
        <v>0.71</v>
      </c>
      <c r="P22" s="106">
        <v>18</v>
      </c>
      <c r="Q22" s="106" t="s">
        <v>128</v>
      </c>
      <c r="R22" s="109">
        <f>TT!B$6*$H$5*$H$6*$D23*$M23</f>
        <v>5253.4773662160515</v>
      </c>
      <c r="S22" s="109">
        <f>TT!C$6*$H$5*$H$6*$D23*$M23</f>
        <v>5327.9347912920675</v>
      </c>
      <c r="T22" s="109">
        <f>TT!D$6*$H$5*$H$6*$D23*$M23</f>
        <v>5402.3922163680827</v>
      </c>
      <c r="U22" s="109">
        <f>TT!E$6*$H$5*$H$6*$D23*$M23</f>
        <v>5476.8496414440997</v>
      </c>
      <c r="V22" s="109">
        <f>TT!F$6*$H$5*$H$6*$D23*$M23</f>
        <v>5551.3070665201149</v>
      </c>
      <c r="W22" s="109">
        <f>TT!G$6*$H$5*$H$6*$D23*$M23</f>
        <v>5625.7644915961291</v>
      </c>
      <c r="X22" s="109">
        <f>TT!H$6*$H$5*$H$6*$D23*$M23</f>
        <v>5705.4983343308577</v>
      </c>
      <c r="Y22" s="109">
        <f>TT!I$6*$H$5*$H$6*$D23*$M23</f>
        <v>5785.2321770655872</v>
      </c>
      <c r="Z22" s="109">
        <f>TT!J$6*$H$5*$H$6*$D23*$M23</f>
        <v>5864.9660198003166</v>
      </c>
      <c r="AA22" s="109">
        <f>TT!K$6*$H$5*$H$6*$D23*$M23</f>
        <v>5944.6998625350461</v>
      </c>
      <c r="AB22" s="109">
        <f>TT!L$6*$H$5*$H$6*$D23*$M23</f>
        <v>6024.4337052697729</v>
      </c>
      <c r="AC22" s="109">
        <f>TT!M$6*$H$5*$H$6*$D23*$M23</f>
        <v>6109.8178784500296</v>
      </c>
      <c r="AD22" s="109">
        <f>TT!N$6*$H$5*$H$6*$D23*$M23</f>
        <v>6195.2020516302846</v>
      </c>
      <c r="AE22" s="109">
        <f>TT!O$6*$H$5*$H$6*$D23*$M23</f>
        <v>6280.5862248105404</v>
      </c>
      <c r="AF22" s="109">
        <f>TT!P$6*$H$5*$H$6*$D23*$M23</f>
        <v>6365.9703979907963</v>
      </c>
      <c r="AG22" s="109">
        <f>TT!Q$6*$H$5*$H$6*$D23*$M23</f>
        <v>6451.354571171054</v>
      </c>
      <c r="AH22" s="109">
        <f>TT!R$6*$H$5*$H$6*$D23*$M23</f>
        <v>6542.7894848742717</v>
      </c>
      <c r="AI22" s="109">
        <f>TT!S$6*$H$5*$H$6*$D23*$M23</f>
        <v>6634.2243985774894</v>
      </c>
      <c r="AJ22" s="109">
        <f>TT!T$6*$H$5*$H$6*$D23*$M23</f>
        <v>6725.6593122807089</v>
      </c>
      <c r="AK22" s="109">
        <f>TT!U$6*$H$5*$H$6*$D23*$M23</f>
        <v>6817.0942259839285</v>
      </c>
      <c r="AL22" s="109">
        <f>TT!V$6*$H$5*$H$6*$D23*$M23</f>
        <v>6908.5291396871471</v>
      </c>
      <c r="AM22" s="109">
        <f>TT!W$6*$H$5*$H$6*$D23*$M23</f>
        <v>7005.0757322734225</v>
      </c>
      <c r="AN22" s="109">
        <f>TT!X$6*$H$5*$H$6*$D23*$M23</f>
        <v>7101.6223248596962</v>
      </c>
      <c r="AO22" s="109">
        <f>TT!Y$6*$H$5*$H$6*$D23*$M23</f>
        <v>7198.1689174459707</v>
      </c>
      <c r="AP22" s="109">
        <f>TT!Z$6*$H$5*$H$6*$D23*$M23</f>
        <v>7294.7155100322443</v>
      </c>
      <c r="AQ22" s="109">
        <f>TT!AA$6*$H$5*$H$6*$D23*$M23</f>
        <v>7391.2621026185225</v>
      </c>
    </row>
    <row r="23" spans="2:43" x14ac:dyDescent="0.25">
      <c r="B23" s="106">
        <v>18</v>
      </c>
      <c r="C23" s="106" t="s">
        <v>128</v>
      </c>
      <c r="D23" s="113">
        <v>1.4012729924457542E-2</v>
      </c>
      <c r="J23" s="106" t="s">
        <v>111</v>
      </c>
      <c r="K23" s="106">
        <v>18</v>
      </c>
      <c r="L23" s="106" t="s">
        <v>128</v>
      </c>
      <c r="M23" s="106">
        <v>0.57999999999999996</v>
      </c>
      <c r="P23" s="106">
        <v>19</v>
      </c>
      <c r="Q23" s="106" t="s">
        <v>129</v>
      </c>
      <c r="R23" s="109">
        <f>TT!B$6*$H$5*$H$6*$D24*$M24</f>
        <v>203688.15224603642</v>
      </c>
      <c r="S23" s="109">
        <f>TT!C$6*$H$5*$H$6*$D24*$M24</f>
        <v>206575.02017703032</v>
      </c>
      <c r="T23" s="109">
        <f>TT!D$6*$H$5*$H$6*$D24*$M24</f>
        <v>209461.8881080242</v>
      </c>
      <c r="U23" s="109">
        <f>TT!E$6*$H$5*$H$6*$D24*$M24</f>
        <v>212348.75603901813</v>
      </c>
      <c r="V23" s="109">
        <f>TT!F$6*$H$5*$H$6*$D24*$M24</f>
        <v>215235.62397001195</v>
      </c>
      <c r="W23" s="109">
        <f>TT!G$6*$H$5*$H$6*$D24*$M24</f>
        <v>218122.49190100582</v>
      </c>
      <c r="X23" s="109">
        <f>TT!H$6*$H$5*$H$6*$D24*$M24</f>
        <v>221213.93742669784</v>
      </c>
      <c r="Y23" s="109">
        <f>TT!I$6*$H$5*$H$6*$D24*$M24</f>
        <v>224305.38295238989</v>
      </c>
      <c r="Z23" s="109">
        <f>TT!J$6*$H$5*$H$6*$D24*$M24</f>
        <v>227396.82847808197</v>
      </c>
      <c r="AA23" s="109">
        <f>TT!K$6*$H$5*$H$6*$D24*$M24</f>
        <v>230488.27400377402</v>
      </c>
      <c r="AB23" s="109">
        <f>TT!L$6*$H$5*$H$6*$D24*$M24</f>
        <v>233579.71952946598</v>
      </c>
      <c r="AC23" s="109">
        <f>TT!M$6*$H$5*$H$6*$D24*$M24</f>
        <v>236890.24001975768</v>
      </c>
      <c r="AD23" s="109">
        <f>TT!N$6*$H$5*$H$6*$D24*$M24</f>
        <v>240200.76051004935</v>
      </c>
      <c r="AE23" s="109">
        <f>TT!O$6*$H$5*$H$6*$D24*$M24</f>
        <v>243511.28100034109</v>
      </c>
      <c r="AF23" s="109">
        <f>TT!P$6*$H$5*$H$6*$D24*$M24</f>
        <v>246821.80149063276</v>
      </c>
      <c r="AG23" s="109">
        <f>TT!Q$6*$H$5*$H$6*$D24*$M24</f>
        <v>250132.32198092449</v>
      </c>
      <c r="AH23" s="109">
        <f>TT!R$6*$H$5*$H$6*$D24*$M24</f>
        <v>253677.44216032271</v>
      </c>
      <c r="AI23" s="109">
        <f>TT!S$6*$H$5*$H$6*$D24*$M24</f>
        <v>257222.56233972093</v>
      </c>
      <c r="AJ23" s="109">
        <f>TT!T$6*$H$5*$H$6*$D24*$M24</f>
        <v>260767.68251911917</v>
      </c>
      <c r="AK23" s="109">
        <f>TT!U$6*$H$5*$H$6*$D24*$M24</f>
        <v>264312.80269851739</v>
      </c>
      <c r="AL23" s="109">
        <f>TT!V$6*$H$5*$H$6*$D24*$M24</f>
        <v>267857.92287791567</v>
      </c>
      <c r="AM23" s="109">
        <f>TT!W$6*$H$5*$H$6*$D24*$M24</f>
        <v>271601.23338992306</v>
      </c>
      <c r="AN23" s="109">
        <f>TT!X$6*$H$5*$H$6*$D24*$M24</f>
        <v>275344.54390193033</v>
      </c>
      <c r="AO23" s="109">
        <f>TT!Y$6*$H$5*$H$6*$D24*$M24</f>
        <v>279087.85441393772</v>
      </c>
      <c r="AP23" s="109">
        <f>TT!Z$6*$H$5*$H$6*$D24*$M24</f>
        <v>282831.16492594499</v>
      </c>
      <c r="AQ23" s="109">
        <f>TT!AA$6*$H$5*$H$6*$D24*$M24</f>
        <v>286574.47543795244</v>
      </c>
    </row>
    <row r="24" spans="2:43" x14ac:dyDescent="0.25">
      <c r="B24" s="106">
        <v>19</v>
      </c>
      <c r="C24" s="106" t="s">
        <v>129</v>
      </c>
      <c r="D24" s="113">
        <v>0.50018319779883769</v>
      </c>
      <c r="J24" s="106" t="s">
        <v>111</v>
      </c>
      <c r="K24" s="106">
        <v>19</v>
      </c>
      <c r="L24" s="106" t="s">
        <v>129</v>
      </c>
      <c r="M24" s="106">
        <v>0.63</v>
      </c>
      <c r="P24" s="106">
        <v>20</v>
      </c>
      <c r="Q24" s="106" t="s">
        <v>130</v>
      </c>
      <c r="R24" s="109">
        <f>TT!B$6*$H$5*$H$6*$D25*$M25</f>
        <v>6839.1774752809615</v>
      </c>
      <c r="S24" s="109">
        <f>TT!C$6*$H$5*$H$6*$D25*$M25</f>
        <v>6936.1089949106145</v>
      </c>
      <c r="T24" s="109">
        <f>TT!D$6*$H$5*$H$6*$D25*$M25</f>
        <v>7033.0405145402656</v>
      </c>
      <c r="U24" s="109">
        <f>TT!E$6*$H$5*$H$6*$D25*$M25</f>
        <v>7129.9720341699194</v>
      </c>
      <c r="V24" s="109">
        <f>TT!F$6*$H$5*$H$6*$D25*$M25</f>
        <v>7226.9035537995705</v>
      </c>
      <c r="W24" s="109">
        <f>TT!G$6*$H$5*$H$6*$D25*$M25</f>
        <v>7323.8350734292217</v>
      </c>
      <c r="X24" s="109">
        <f>TT!H$6*$H$5*$H$6*$D25*$M25</f>
        <v>7427.6356350830602</v>
      </c>
      <c r="Y24" s="109">
        <f>TT!I$6*$H$5*$H$6*$D25*$M25</f>
        <v>7531.4361967368986</v>
      </c>
      <c r="Z24" s="109">
        <f>TT!J$6*$H$5*$H$6*$D25*$M25</f>
        <v>7635.2367583907362</v>
      </c>
      <c r="AA24" s="109">
        <f>TT!K$6*$H$5*$H$6*$D25*$M25</f>
        <v>7739.0373200445765</v>
      </c>
      <c r="AB24" s="109">
        <f>TT!L$6*$H$5*$H$6*$D25*$M25</f>
        <v>7842.8378816984114</v>
      </c>
      <c r="AC24" s="109">
        <f>TT!M$6*$H$5*$H$6*$D25*$M25</f>
        <v>7953.9942593227252</v>
      </c>
      <c r="AD24" s="109">
        <f>TT!N$6*$H$5*$H$6*$D25*$M25</f>
        <v>8065.150636947038</v>
      </c>
      <c r="AE24" s="109">
        <f>TT!O$6*$H$5*$H$6*$D25*$M25</f>
        <v>8176.3070145713527</v>
      </c>
      <c r="AF24" s="109">
        <f>TT!P$6*$H$5*$H$6*$D25*$M25</f>
        <v>8287.4633921956665</v>
      </c>
      <c r="AG24" s="109">
        <f>TT!Q$6*$H$5*$H$6*$D25*$M25</f>
        <v>8398.6197698199794</v>
      </c>
      <c r="AH24" s="109">
        <f>TT!R$6*$H$5*$H$6*$D25*$M25</f>
        <v>8517.6532325459702</v>
      </c>
      <c r="AI24" s="109">
        <f>TT!S$6*$H$5*$H$6*$D25*$M25</f>
        <v>8636.6866952719593</v>
      </c>
      <c r="AJ24" s="109">
        <f>TT!T$6*$H$5*$H$6*$D25*$M25</f>
        <v>8755.7201579979501</v>
      </c>
      <c r="AK24" s="109">
        <f>TT!U$6*$H$5*$H$6*$D25*$M25</f>
        <v>8874.7536207239409</v>
      </c>
      <c r="AL24" s="109">
        <f>TT!V$6*$H$5*$H$6*$D25*$M25</f>
        <v>8993.7870834499317</v>
      </c>
      <c r="AM24" s="109">
        <f>TT!W$6*$H$5*$H$6*$D25*$M25</f>
        <v>9119.4751249702804</v>
      </c>
      <c r="AN24" s="109">
        <f>TT!X$6*$H$5*$H$6*$D25*$M25</f>
        <v>9245.1631664906308</v>
      </c>
      <c r="AO24" s="109">
        <f>TT!Y$6*$H$5*$H$6*$D25*$M25</f>
        <v>9370.8512080109795</v>
      </c>
      <c r="AP24" s="109">
        <f>TT!Z$6*$H$5*$H$6*$D25*$M25</f>
        <v>9496.5392495313263</v>
      </c>
      <c r="AQ24" s="109">
        <f>TT!AA$6*$H$5*$H$6*$D25*$M25</f>
        <v>9622.2272910516804</v>
      </c>
    </row>
    <row r="25" spans="2:43" x14ac:dyDescent="0.25">
      <c r="B25" s="106">
        <v>20</v>
      </c>
      <c r="C25" s="106" t="s">
        <v>130</v>
      </c>
      <c r="D25" s="113">
        <v>1.188824500310841E-2</v>
      </c>
      <c r="J25" s="106" t="s">
        <v>111</v>
      </c>
      <c r="K25" s="106">
        <v>20</v>
      </c>
      <c r="L25" s="106" t="s">
        <v>130</v>
      </c>
      <c r="M25" s="106">
        <v>0.89</v>
      </c>
      <c r="P25" s="106">
        <v>21</v>
      </c>
      <c r="Q25" s="106" t="s">
        <v>131</v>
      </c>
      <c r="R25" s="109">
        <f>TT!B$6*$H$5*$H$6*$D26*$M26</f>
        <v>830.38131619566775</v>
      </c>
      <c r="S25" s="109">
        <f>TT!C$6*$H$5*$H$6*$D26*$M26</f>
        <v>842.15029326079502</v>
      </c>
      <c r="T25" s="109">
        <f>TT!D$6*$H$5*$H$6*$D26*$M26</f>
        <v>853.91927032592218</v>
      </c>
      <c r="U25" s="109">
        <f>TT!E$6*$H$5*$H$6*$D26*$M26</f>
        <v>865.68824739104969</v>
      </c>
      <c r="V25" s="109">
        <f>TT!F$6*$H$5*$H$6*$D26*$M26</f>
        <v>877.45722445617685</v>
      </c>
      <c r="W25" s="109">
        <f>TT!G$6*$H$5*$H$6*$D26*$M26</f>
        <v>889.22620152130412</v>
      </c>
      <c r="X25" s="109">
        <f>TT!H$6*$H$5*$H$6*$D26*$M26</f>
        <v>901.82918591811153</v>
      </c>
      <c r="Y25" s="109">
        <f>TT!I$6*$H$5*$H$6*$D26*$M26</f>
        <v>914.43217031491918</v>
      </c>
      <c r="Z25" s="109">
        <f>TT!J$6*$H$5*$H$6*$D26*$M26</f>
        <v>927.03515471172682</v>
      </c>
      <c r="AA25" s="109">
        <f>TT!K$6*$H$5*$H$6*$D26*$M26</f>
        <v>939.63813910853457</v>
      </c>
      <c r="AB25" s="109">
        <f>TT!L$6*$H$5*$H$6*$D26*$M26</f>
        <v>952.24112350534187</v>
      </c>
      <c r="AC25" s="109">
        <f>TT!M$6*$H$5*$H$6*$D26*$M26</f>
        <v>965.73721707636412</v>
      </c>
      <c r="AD25" s="109">
        <f>TT!N$6*$H$5*$H$6*$D26*$M26</f>
        <v>979.23331064738647</v>
      </c>
      <c r="AE25" s="109">
        <f>TT!O$6*$H$5*$H$6*$D26*$M26</f>
        <v>992.72940421840872</v>
      </c>
      <c r="AF25" s="109">
        <f>TT!P$6*$H$5*$H$6*$D26*$M26</f>
        <v>1006.225497789431</v>
      </c>
      <c r="AG25" s="109">
        <f>TT!Q$6*$H$5*$H$6*$D26*$M26</f>
        <v>1019.7215913604534</v>
      </c>
      <c r="AH25" s="109">
        <f>TT!R$6*$H$5*$H$6*$D26*$M26</f>
        <v>1034.1740841941291</v>
      </c>
      <c r="AI25" s="109">
        <f>TT!S$6*$H$5*$H$6*$D26*$M26</f>
        <v>1048.6265770278051</v>
      </c>
      <c r="AJ25" s="109">
        <f>TT!T$6*$H$5*$H$6*$D26*$M26</f>
        <v>1063.079069861481</v>
      </c>
      <c r="AK25" s="109">
        <f>TT!U$6*$H$5*$H$6*$D26*$M26</f>
        <v>1077.5315626951569</v>
      </c>
      <c r="AL25" s="109">
        <f>TT!V$6*$H$5*$H$6*$D26*$M26</f>
        <v>1091.9840555288331</v>
      </c>
      <c r="AM25" s="109">
        <f>TT!W$6*$H$5*$H$6*$D26*$M26</f>
        <v>1107.2445165601407</v>
      </c>
      <c r="AN25" s="109">
        <f>TT!X$6*$H$5*$H$6*$D26*$M26</f>
        <v>1122.5049775914486</v>
      </c>
      <c r="AO25" s="109">
        <f>TT!Y$6*$H$5*$H$6*$D26*$M26</f>
        <v>1137.7654386227564</v>
      </c>
      <c r="AP25" s="109">
        <f>TT!Z$6*$H$5*$H$6*$D26*$M26</f>
        <v>1153.025899654064</v>
      </c>
      <c r="AQ25" s="109">
        <f>TT!AA$6*$H$5*$H$6*$D26*$M26</f>
        <v>1168.2863606853723</v>
      </c>
    </row>
    <row r="26" spans="2:43" x14ac:dyDescent="0.25">
      <c r="B26" s="106">
        <v>21</v>
      </c>
      <c r="C26" s="106" t="s">
        <v>131</v>
      </c>
      <c r="D26" s="113">
        <v>2.5692800475114578E-4</v>
      </c>
      <c r="J26" s="106" t="s">
        <v>111</v>
      </c>
      <c r="K26" s="106">
        <v>21</v>
      </c>
      <c r="L26" s="106" t="s">
        <v>131</v>
      </c>
      <c r="M26" s="106">
        <v>5</v>
      </c>
      <c r="P26" s="106">
        <v>22</v>
      </c>
      <c r="Q26" s="106" t="s">
        <v>132</v>
      </c>
      <c r="R26" s="109">
        <f>TT!B$6*$H$5*$H$6*$D27*$M27</f>
        <v>24352.096976198154</v>
      </c>
      <c r="S26" s="109">
        <f>TT!C$6*$H$5*$H$6*$D27*$M27</f>
        <v>24697.238738435371</v>
      </c>
      <c r="T26" s="109">
        <f>TT!D$6*$H$5*$H$6*$D27*$M27</f>
        <v>25042.380500672585</v>
      </c>
      <c r="U26" s="109">
        <f>TT!E$6*$H$5*$H$6*$D27*$M27</f>
        <v>25387.522262909806</v>
      </c>
      <c r="V26" s="109">
        <f>TT!F$6*$H$5*$H$6*$D27*$M27</f>
        <v>25732.664025147023</v>
      </c>
      <c r="W26" s="109">
        <f>TT!G$6*$H$5*$H$6*$D27*$M27</f>
        <v>26077.805787384234</v>
      </c>
      <c r="X26" s="109">
        <f>TT!H$6*$H$5*$H$6*$D27*$M27</f>
        <v>26447.405984588393</v>
      </c>
      <c r="Y26" s="109">
        <f>TT!I$6*$H$5*$H$6*$D27*$M27</f>
        <v>26817.006181792556</v>
      </c>
      <c r="Z26" s="109">
        <f>TT!J$6*$H$5*$H$6*$D27*$M27</f>
        <v>27186.606378996723</v>
      </c>
      <c r="AA26" s="109">
        <f>TT!K$6*$H$5*$H$6*$D27*$M27</f>
        <v>27556.206576200886</v>
      </c>
      <c r="AB26" s="109">
        <f>TT!L$6*$H$5*$H$6*$D27*$M27</f>
        <v>27925.806773405042</v>
      </c>
      <c r="AC26" s="109">
        <f>TT!M$6*$H$5*$H$6*$D27*$M27</f>
        <v>28321.598650017946</v>
      </c>
      <c r="AD26" s="109">
        <f>TT!N$6*$H$5*$H$6*$D27*$M27</f>
        <v>28717.390526630854</v>
      </c>
      <c r="AE26" s="109">
        <f>TT!O$6*$H$5*$H$6*$D27*$M27</f>
        <v>29113.182403243765</v>
      </c>
      <c r="AF26" s="109">
        <f>TT!P$6*$H$5*$H$6*$D27*$M27</f>
        <v>29508.974279856669</v>
      </c>
      <c r="AG26" s="109">
        <f>TT!Q$6*$H$5*$H$6*$D27*$M27</f>
        <v>29904.766156469581</v>
      </c>
      <c r="AH26" s="109">
        <f>TT!R$6*$H$5*$H$6*$D27*$M27</f>
        <v>30328.605783119554</v>
      </c>
      <c r="AI26" s="109">
        <f>TT!S$6*$H$5*$H$6*$D27*$M27</f>
        <v>30752.445409769523</v>
      </c>
      <c r="AJ26" s="109">
        <f>TT!T$6*$H$5*$H$6*$D27*$M27</f>
        <v>31176.285036419493</v>
      </c>
      <c r="AK26" s="109">
        <f>TT!U$6*$H$5*$H$6*$D27*$M27</f>
        <v>31600.124663069466</v>
      </c>
      <c r="AL26" s="109">
        <f>TT!V$6*$H$5*$H$6*$D27*$M27</f>
        <v>32023.964289719446</v>
      </c>
      <c r="AM26" s="109">
        <f>TT!W$6*$H$5*$H$6*$D27*$M27</f>
        <v>32471.498717202074</v>
      </c>
      <c r="AN26" s="109">
        <f>TT!X$6*$H$5*$H$6*$D27*$M27</f>
        <v>32919.033144684705</v>
      </c>
      <c r="AO26" s="109">
        <f>TT!Y$6*$H$5*$H$6*$D27*$M27</f>
        <v>33366.567572167332</v>
      </c>
      <c r="AP26" s="109">
        <f>TT!Z$6*$H$5*$H$6*$D27*$M27</f>
        <v>33814.10199964996</v>
      </c>
      <c r="AQ26" s="109">
        <f>TT!AA$6*$H$5*$H$6*$D27*$M27</f>
        <v>34261.636427132602</v>
      </c>
    </row>
    <row r="27" spans="2:43" x14ac:dyDescent="0.25">
      <c r="B27" s="106">
        <v>22</v>
      </c>
      <c r="C27" s="106" t="s">
        <v>132</v>
      </c>
      <c r="D27" s="113">
        <v>7.8487230875772376E-2</v>
      </c>
      <c r="J27" s="106" t="s">
        <v>111</v>
      </c>
      <c r="K27" s="106">
        <v>22</v>
      </c>
      <c r="L27" s="106" t="s">
        <v>132</v>
      </c>
      <c r="M27" s="106">
        <v>0.48</v>
      </c>
      <c r="P27" s="106">
        <v>23</v>
      </c>
      <c r="Q27" s="106" t="s">
        <v>133</v>
      </c>
      <c r="R27" s="109">
        <f>TT!B$6*$H$5*$H$6*$D28*$M28</f>
        <v>5508.7765846712646</v>
      </c>
      <c r="S27" s="109">
        <f>TT!C$6*$H$5*$H$6*$D28*$M28</f>
        <v>5586.8523602425803</v>
      </c>
      <c r="T27" s="109">
        <f>TT!D$6*$H$5*$H$6*$D28*$M28</f>
        <v>5664.9281358138951</v>
      </c>
      <c r="U27" s="109">
        <f>TT!E$6*$H$5*$H$6*$D28*$M28</f>
        <v>5743.0039113852117</v>
      </c>
      <c r="V27" s="109">
        <f>TT!F$6*$H$5*$H$6*$D28*$M28</f>
        <v>5821.0796869565265</v>
      </c>
      <c r="W27" s="109">
        <f>TT!G$6*$H$5*$H$6*$D28*$M28</f>
        <v>5899.1554625278404</v>
      </c>
      <c r="X27" s="109">
        <f>TT!H$6*$H$5*$H$6*$D28*$M28</f>
        <v>5982.7640697881607</v>
      </c>
      <c r="Y27" s="109">
        <f>TT!I$6*$H$5*$H$6*$D28*$M28</f>
        <v>6066.37267704848</v>
      </c>
      <c r="Z27" s="109">
        <f>TT!J$6*$H$5*$H$6*$D28*$M28</f>
        <v>6149.9812843088012</v>
      </c>
      <c r="AA27" s="109">
        <f>TT!K$6*$H$5*$H$6*$D28*$M28</f>
        <v>6233.5898915691205</v>
      </c>
      <c r="AB27" s="109">
        <f>TT!L$6*$H$5*$H$6*$D28*$M28</f>
        <v>6317.1984988294389</v>
      </c>
      <c r="AC27" s="109">
        <f>TT!M$6*$H$5*$H$6*$D28*$M28</f>
        <v>6406.7320213190769</v>
      </c>
      <c r="AD27" s="109">
        <f>TT!N$6*$H$5*$H$6*$D28*$M28</f>
        <v>6496.2655438087149</v>
      </c>
      <c r="AE27" s="109">
        <f>TT!O$6*$H$5*$H$6*$D28*$M28</f>
        <v>6585.799066298353</v>
      </c>
      <c r="AF27" s="109">
        <f>TT!P$6*$H$5*$H$6*$D28*$M28</f>
        <v>6675.332588787991</v>
      </c>
      <c r="AG27" s="109">
        <f>TT!Q$6*$H$5*$H$6*$D28*$M28</f>
        <v>6764.8661112776299</v>
      </c>
      <c r="AH27" s="109">
        <f>TT!R$6*$H$5*$H$6*$D28*$M28</f>
        <v>6860.7444174960729</v>
      </c>
      <c r="AI27" s="109">
        <f>TT!S$6*$H$5*$H$6*$D28*$M28</f>
        <v>6956.6227237145167</v>
      </c>
      <c r="AJ27" s="109">
        <f>TT!T$6*$H$5*$H$6*$D28*$M28</f>
        <v>7052.5010299329615</v>
      </c>
      <c r="AK27" s="109">
        <f>TT!U$6*$H$5*$H$6*$D28*$M28</f>
        <v>7148.3793361514063</v>
      </c>
      <c r="AL27" s="109">
        <f>TT!V$6*$H$5*$H$6*$D28*$M28</f>
        <v>7244.257642369852</v>
      </c>
      <c r="AM27" s="109">
        <f>TT!W$6*$H$5*$H$6*$D28*$M28</f>
        <v>7345.4960358174567</v>
      </c>
      <c r="AN27" s="109">
        <f>TT!X$6*$H$5*$H$6*$D28*$M28</f>
        <v>7446.7344292650605</v>
      </c>
      <c r="AO27" s="109">
        <f>TT!Y$6*$H$5*$H$6*$D28*$M28</f>
        <v>7547.9728227126652</v>
      </c>
      <c r="AP27" s="109">
        <f>TT!Z$6*$H$5*$H$6*$D28*$M28</f>
        <v>7649.2112161602681</v>
      </c>
      <c r="AQ27" s="109">
        <f>TT!AA$6*$H$5*$H$6*$D28*$M28</f>
        <v>7750.4496096078774</v>
      </c>
    </row>
    <row r="28" spans="2:43" x14ac:dyDescent="0.25">
      <c r="B28" s="106">
        <v>23</v>
      </c>
      <c r="C28" s="106" t="s">
        <v>133</v>
      </c>
      <c r="D28" s="113">
        <v>4.7878334743220261E-3</v>
      </c>
      <c r="J28" s="106" t="s">
        <v>111</v>
      </c>
      <c r="K28" s="106">
        <v>23</v>
      </c>
      <c r="L28" s="106" t="s">
        <v>133</v>
      </c>
      <c r="M28" s="106">
        <v>1.78</v>
      </c>
      <c r="P28" s="106">
        <v>24</v>
      </c>
      <c r="Q28" s="106" t="s">
        <v>134</v>
      </c>
      <c r="R28" s="109">
        <f>TT!B$6*$H$5*$H$6*$D29*$M29</f>
        <v>10513.027772829142</v>
      </c>
      <c r="S28" s="109">
        <f>TT!C$6*$H$5*$H$6*$D29*$M29</f>
        <v>10662.028696055982</v>
      </c>
      <c r="T28" s="109">
        <f>TT!D$6*$H$5*$H$6*$D29*$M29</f>
        <v>10811.029619282819</v>
      </c>
      <c r="U28" s="109">
        <f>TT!E$6*$H$5*$H$6*$D29*$M29</f>
        <v>10960.030542509661</v>
      </c>
      <c r="V28" s="109">
        <f>TT!F$6*$H$5*$H$6*$D29*$M29</f>
        <v>11109.0314657365</v>
      </c>
      <c r="W28" s="109">
        <f>TT!G$6*$H$5*$H$6*$D29*$M29</f>
        <v>11258.032388963336</v>
      </c>
      <c r="X28" s="109">
        <f>TT!H$6*$H$5*$H$6*$D29*$M29</f>
        <v>11417.592247067068</v>
      </c>
      <c r="Y28" s="109">
        <f>TT!I$6*$H$5*$H$6*$D29*$M29</f>
        <v>11577.152105170799</v>
      </c>
      <c r="Z28" s="109">
        <f>TT!J$6*$H$5*$H$6*$D29*$M29</f>
        <v>11736.711963274533</v>
      </c>
      <c r="AA28" s="109">
        <f>TT!K$6*$H$5*$H$6*$D29*$M29</f>
        <v>11896.271821378265</v>
      </c>
      <c r="AB28" s="109">
        <f>TT!L$6*$H$5*$H$6*$D29*$M29</f>
        <v>12055.831679481991</v>
      </c>
      <c r="AC28" s="109">
        <f>TT!M$6*$H$5*$H$6*$D29*$M29</f>
        <v>12226.698730280887</v>
      </c>
      <c r="AD28" s="109">
        <f>TT!N$6*$H$5*$H$6*$D29*$M29</f>
        <v>12397.565781079782</v>
      </c>
      <c r="AE28" s="109">
        <f>TT!O$6*$H$5*$H$6*$D29*$M29</f>
        <v>12568.432831878677</v>
      </c>
      <c r="AF28" s="109">
        <f>TT!P$6*$H$5*$H$6*$D29*$M29</f>
        <v>12739.299882677571</v>
      </c>
      <c r="AG28" s="109">
        <f>TT!Q$6*$H$5*$H$6*$D29*$M29</f>
        <v>12910.166933476468</v>
      </c>
      <c r="AH28" s="109">
        <f>TT!R$6*$H$5*$H$6*$D29*$M29</f>
        <v>13093.142460001014</v>
      </c>
      <c r="AI28" s="109">
        <f>TT!S$6*$H$5*$H$6*$D29*$M29</f>
        <v>13276.11798652556</v>
      </c>
      <c r="AJ28" s="109">
        <f>TT!T$6*$H$5*$H$6*$D29*$M29</f>
        <v>13459.093513050108</v>
      </c>
      <c r="AK28" s="109">
        <f>TT!U$6*$H$5*$H$6*$D29*$M29</f>
        <v>13642.069039574655</v>
      </c>
      <c r="AL28" s="109">
        <f>TT!V$6*$H$5*$H$6*$D29*$M29</f>
        <v>13825.044566099205</v>
      </c>
      <c r="AM28" s="109">
        <f>TT!W$6*$H$5*$H$6*$D29*$M29</f>
        <v>14018.249359510661</v>
      </c>
      <c r="AN28" s="109">
        <f>TT!X$6*$H$5*$H$6*$D29*$M29</f>
        <v>14211.454152922115</v>
      </c>
      <c r="AO28" s="109">
        <f>TT!Y$6*$H$5*$H$6*$D29*$M29</f>
        <v>14404.658946333569</v>
      </c>
      <c r="AP28" s="109">
        <f>TT!Z$6*$H$5*$H$6*$D29*$M29</f>
        <v>14597.863739745022</v>
      </c>
      <c r="AQ28" s="109">
        <f>TT!AA$6*$H$5*$H$6*$D29*$M29</f>
        <v>14791.068533156484</v>
      </c>
    </row>
    <row r="29" spans="2:43" x14ac:dyDescent="0.25">
      <c r="B29" s="106">
        <v>24</v>
      </c>
      <c r="C29" s="106" t="s">
        <v>134</v>
      </c>
      <c r="D29" s="113">
        <v>1.022903270398769E-2</v>
      </c>
      <c r="J29" s="106" t="s">
        <v>111</v>
      </c>
      <c r="K29" s="106">
        <v>24</v>
      </c>
      <c r="L29" s="106" t="s">
        <v>134</v>
      </c>
      <c r="M29" s="106">
        <v>1.59</v>
      </c>
      <c r="P29" s="106">
        <v>25</v>
      </c>
      <c r="Q29" s="106" t="s">
        <v>135</v>
      </c>
      <c r="R29" s="109">
        <f>TT!B$6*$H$5*$H$6*$D30*$M30</f>
        <v>135.94847919800355</v>
      </c>
      <c r="S29" s="109">
        <f>TT!C$6*$H$5*$H$6*$D30*$M30</f>
        <v>137.87527415655393</v>
      </c>
      <c r="T29" s="109">
        <f>TT!D$6*$H$5*$H$6*$D30*$M30</f>
        <v>139.8020691151043</v>
      </c>
      <c r="U29" s="109">
        <f>TT!E$6*$H$5*$H$6*$D30*$M30</f>
        <v>141.72886407365471</v>
      </c>
      <c r="V29" s="109">
        <f>TT!F$6*$H$5*$H$6*$D30*$M30</f>
        <v>143.65565903220508</v>
      </c>
      <c r="W29" s="109">
        <f>TT!G$6*$H$5*$H$6*$D30*$M30</f>
        <v>145.58245399075543</v>
      </c>
      <c r="X29" s="109">
        <f>TT!H$6*$H$5*$H$6*$D30*$M30</f>
        <v>147.64579107299107</v>
      </c>
      <c r="Y29" s="109">
        <f>TT!I$6*$H$5*$H$6*$D30*$M30</f>
        <v>149.70912815522669</v>
      </c>
      <c r="Z29" s="109">
        <f>TT!J$6*$H$5*$H$6*$D30*$M30</f>
        <v>151.77246523746234</v>
      </c>
      <c r="AA29" s="109">
        <f>TT!K$6*$H$5*$H$6*$D30*$M30</f>
        <v>153.83580231969802</v>
      </c>
      <c r="AB29" s="109">
        <f>TT!L$6*$H$5*$H$6*$D30*$M30</f>
        <v>155.89913940193361</v>
      </c>
      <c r="AC29" s="109">
        <f>TT!M$6*$H$5*$H$6*$D30*$M30</f>
        <v>158.10869465120186</v>
      </c>
      <c r="AD29" s="109">
        <f>TT!N$6*$H$5*$H$6*$D30*$M30</f>
        <v>160.31824990047014</v>
      </c>
      <c r="AE29" s="109">
        <f>TT!O$6*$H$5*$H$6*$D30*$M30</f>
        <v>162.52780514973841</v>
      </c>
      <c r="AF29" s="109">
        <f>TT!P$6*$H$5*$H$6*$D30*$M30</f>
        <v>164.73736039900672</v>
      </c>
      <c r="AG29" s="109">
        <f>TT!Q$6*$H$5*$H$6*$D30*$M30</f>
        <v>166.946915648275</v>
      </c>
      <c r="AH29" s="109">
        <f>TT!R$6*$H$5*$H$6*$D30*$M30</f>
        <v>169.31305079972546</v>
      </c>
      <c r="AI29" s="109">
        <f>TT!S$6*$H$5*$H$6*$D30*$M30</f>
        <v>171.67918595117592</v>
      </c>
      <c r="AJ29" s="109">
        <f>TT!T$6*$H$5*$H$6*$D30*$M30</f>
        <v>174.04532110262639</v>
      </c>
      <c r="AK29" s="109">
        <f>TT!U$6*$H$5*$H$6*$D30*$M30</f>
        <v>176.41145625407688</v>
      </c>
      <c r="AL29" s="109">
        <f>TT!V$6*$H$5*$H$6*$D30*$M30</f>
        <v>178.7775914055274</v>
      </c>
      <c r="AM29" s="109">
        <f>TT!W$6*$H$5*$H$6*$D30*$M30</f>
        <v>181.27600560223826</v>
      </c>
      <c r="AN29" s="109">
        <f>TT!X$6*$H$5*$H$6*$D30*$M30</f>
        <v>183.77441979894908</v>
      </c>
      <c r="AO29" s="109">
        <f>TT!Y$6*$H$5*$H$6*$D30*$M30</f>
        <v>186.27283399565994</v>
      </c>
      <c r="AP29" s="109">
        <f>TT!Z$6*$H$5*$H$6*$D30*$M30</f>
        <v>188.77124819237073</v>
      </c>
      <c r="AQ29" s="109">
        <f>TT!AA$6*$H$5*$H$6*$D30*$M30</f>
        <v>191.26966238908167</v>
      </c>
    </row>
    <row r="30" spans="2:43" x14ac:dyDescent="0.25">
      <c r="B30" s="106">
        <v>25</v>
      </c>
      <c r="C30" s="106" t="s">
        <v>135</v>
      </c>
      <c r="D30" s="113">
        <v>2.3631333363511794E-4</v>
      </c>
      <c r="J30" s="106" t="s">
        <v>111</v>
      </c>
      <c r="K30" s="106">
        <v>25</v>
      </c>
      <c r="L30" s="106" t="s">
        <v>135</v>
      </c>
      <c r="M30" s="106">
        <v>0.89</v>
      </c>
      <c r="P30" s="106">
        <v>26</v>
      </c>
      <c r="Q30" s="106" t="s">
        <v>136</v>
      </c>
      <c r="R30" s="109">
        <f>TT!B$6*$H$5*$H$6*$D31*$M31</f>
        <v>8644.4393508504018</v>
      </c>
      <c r="S30" s="109">
        <f>TT!C$6*$H$5*$H$6*$D31*$M31</f>
        <v>8766.9568093683047</v>
      </c>
      <c r="T30" s="109">
        <f>TT!D$6*$H$5*$H$6*$D31*$M31</f>
        <v>8889.474267886204</v>
      </c>
      <c r="U30" s="109">
        <f>TT!E$6*$H$5*$H$6*$D31*$M31</f>
        <v>9011.9917264041051</v>
      </c>
      <c r="V30" s="109">
        <f>TT!F$6*$H$5*$H$6*$D31*$M31</f>
        <v>9134.5091849220044</v>
      </c>
      <c r="W30" s="109">
        <f>TT!G$6*$H$5*$H$6*$D31*$M31</f>
        <v>9257.0266434399055</v>
      </c>
      <c r="X30" s="109">
        <f>TT!H$6*$H$5*$H$6*$D31*$M31</f>
        <v>9388.2262888715286</v>
      </c>
      <c r="Y30" s="109">
        <f>TT!I$6*$H$5*$H$6*$D31*$M31</f>
        <v>9519.4259343031517</v>
      </c>
      <c r="Z30" s="109">
        <f>TT!J$6*$H$5*$H$6*$D31*$M31</f>
        <v>9650.6255797347785</v>
      </c>
      <c r="AA30" s="109">
        <f>TT!K$6*$H$5*$H$6*$D31*$M31</f>
        <v>9781.8252251664035</v>
      </c>
      <c r="AB30" s="109">
        <f>TT!L$6*$H$5*$H$6*$D31*$M31</f>
        <v>9913.0248705980248</v>
      </c>
      <c r="AC30" s="109">
        <f>TT!M$6*$H$5*$H$6*$D31*$M31</f>
        <v>10053.521965213064</v>
      </c>
      <c r="AD30" s="109">
        <f>TT!N$6*$H$5*$H$6*$D31*$M31</f>
        <v>10194.019059828104</v>
      </c>
      <c r="AE30" s="109">
        <f>TT!O$6*$H$5*$H$6*$D31*$M31</f>
        <v>10334.516154443145</v>
      </c>
      <c r="AF30" s="109">
        <f>TT!P$6*$H$5*$H$6*$D31*$M31</f>
        <v>10475.013249058185</v>
      </c>
      <c r="AG30" s="109">
        <f>TT!Q$6*$H$5*$H$6*$D31*$M31</f>
        <v>10615.510343673226</v>
      </c>
      <c r="AH30" s="109">
        <f>TT!R$6*$H$5*$H$6*$D31*$M31</f>
        <v>10765.963750237917</v>
      </c>
      <c r="AI30" s="109">
        <f>TT!S$6*$H$5*$H$6*$D31*$M31</f>
        <v>10916.417156802609</v>
      </c>
      <c r="AJ30" s="109">
        <f>TT!T$6*$H$5*$H$6*$D31*$M31</f>
        <v>11066.870563367303</v>
      </c>
      <c r="AK30" s="109">
        <f>TT!U$6*$H$5*$H$6*$D31*$M31</f>
        <v>11217.323969931997</v>
      </c>
      <c r="AL30" s="109">
        <f>TT!V$6*$H$5*$H$6*$D31*$M31</f>
        <v>11367.777376496691</v>
      </c>
      <c r="AM30" s="109">
        <f>TT!W$6*$H$5*$H$6*$D31*$M31</f>
        <v>11526.641897263524</v>
      </c>
      <c r="AN30" s="109">
        <f>TT!X$6*$H$5*$H$6*$D31*$M31</f>
        <v>11685.506418030356</v>
      </c>
      <c r="AO30" s="109">
        <f>TT!Y$6*$H$5*$H$6*$D31*$M31</f>
        <v>11844.370938797189</v>
      </c>
      <c r="AP30" s="109">
        <f>TT!Z$6*$H$5*$H$6*$D31*$M31</f>
        <v>12003.235459564017</v>
      </c>
      <c r="AQ30" s="109">
        <f>TT!AA$6*$H$5*$H$6*$D31*$M31</f>
        <v>12162.099980330857</v>
      </c>
    </row>
    <row r="31" spans="2:43" x14ac:dyDescent="0.25">
      <c r="B31" s="106">
        <v>26</v>
      </c>
      <c r="C31" s="106" t="s">
        <v>136</v>
      </c>
      <c r="D31" s="113">
        <v>1.3508449911414297E-2</v>
      </c>
      <c r="J31" s="106" t="s">
        <v>111</v>
      </c>
      <c r="K31" s="106">
        <v>26</v>
      </c>
      <c r="L31" s="106" t="s">
        <v>136</v>
      </c>
      <c r="M31" s="106">
        <v>0.99</v>
      </c>
      <c r="P31" s="106">
        <v>27</v>
      </c>
      <c r="Q31" s="106" t="s">
        <v>137</v>
      </c>
      <c r="R31" s="109">
        <f>TT!B$6*$H$5*$H$6*$D32*$M32</f>
        <v>2664.5579374096105</v>
      </c>
      <c r="S31" s="109">
        <f>TT!C$6*$H$5*$H$6*$D32*$M32</f>
        <v>2702.3226614495807</v>
      </c>
      <c r="T31" s="109">
        <f>TT!D$6*$H$5*$H$6*$D32*$M32</f>
        <v>2740.0873854895508</v>
      </c>
      <c r="U31" s="109">
        <f>TT!E$6*$H$5*$H$6*$D32*$M32</f>
        <v>2777.8521095295209</v>
      </c>
      <c r="V31" s="109">
        <f>TT!F$6*$H$5*$H$6*$D32*$M32</f>
        <v>2815.6168335694911</v>
      </c>
      <c r="W31" s="109">
        <f>TT!G$6*$H$5*$H$6*$D32*$M32</f>
        <v>2853.3815576094607</v>
      </c>
      <c r="X31" s="109">
        <f>TT!H$6*$H$5*$H$6*$D32*$M32</f>
        <v>2893.8224748779444</v>
      </c>
      <c r="Y31" s="109">
        <f>TT!I$6*$H$5*$H$6*$D32*$M32</f>
        <v>2934.2633921464271</v>
      </c>
      <c r="Z31" s="109">
        <f>TT!J$6*$H$5*$H$6*$D32*$M32</f>
        <v>2974.7043094149108</v>
      </c>
      <c r="AA31" s="109">
        <f>TT!K$6*$H$5*$H$6*$D32*$M32</f>
        <v>3015.145226683394</v>
      </c>
      <c r="AB31" s="109">
        <f>TT!L$6*$H$5*$H$6*$D32*$M32</f>
        <v>3055.5861439518758</v>
      </c>
      <c r="AC31" s="109">
        <f>TT!M$6*$H$5*$H$6*$D32*$M32</f>
        <v>3098.8929026027618</v>
      </c>
      <c r="AD31" s="109">
        <f>TT!N$6*$H$5*$H$6*$D32*$M32</f>
        <v>3142.1996612536468</v>
      </c>
      <c r="AE31" s="109">
        <f>TT!O$6*$H$5*$H$6*$D32*$M32</f>
        <v>3185.5064199045323</v>
      </c>
      <c r="AF31" s="109">
        <f>TT!P$6*$H$5*$H$6*$D32*$M32</f>
        <v>3228.8131785554174</v>
      </c>
      <c r="AG31" s="109">
        <f>TT!Q$6*$H$5*$H$6*$D32*$M32</f>
        <v>3272.1199372063029</v>
      </c>
      <c r="AH31" s="109">
        <f>TT!R$6*$H$5*$H$6*$D32*$M32</f>
        <v>3318.4956247901173</v>
      </c>
      <c r="AI31" s="109">
        <f>TT!S$6*$H$5*$H$6*$D32*$M32</f>
        <v>3364.8713123739308</v>
      </c>
      <c r="AJ31" s="109">
        <f>TT!T$6*$H$5*$H$6*$D32*$M32</f>
        <v>3411.2469999577452</v>
      </c>
      <c r="AK31" s="109">
        <f>TT!U$6*$H$5*$H$6*$D32*$M32</f>
        <v>3457.6226875415596</v>
      </c>
      <c r="AL31" s="109">
        <f>TT!V$6*$H$5*$H$6*$D32*$M32</f>
        <v>3503.9983751253744</v>
      </c>
      <c r="AM31" s="109">
        <f>TT!W$6*$H$5*$H$6*$D32*$M32</f>
        <v>3552.966700612023</v>
      </c>
      <c r="AN31" s="109">
        <f>TT!X$6*$H$5*$H$6*$D32*$M32</f>
        <v>3601.9350260986716</v>
      </c>
      <c r="AO31" s="109">
        <f>TT!Y$6*$H$5*$H$6*$D32*$M32</f>
        <v>3650.9033515853198</v>
      </c>
      <c r="AP31" s="109">
        <f>TT!Z$6*$H$5*$H$6*$D32*$M32</f>
        <v>3699.8716770719684</v>
      </c>
      <c r="AQ31" s="109">
        <f>TT!AA$6*$H$5*$H$6*$D32*$M32</f>
        <v>3748.8400025586188</v>
      </c>
    </row>
    <row r="32" spans="2:43" x14ac:dyDescent="0.25">
      <c r="B32" s="106">
        <v>27</v>
      </c>
      <c r="C32" s="106" t="s">
        <v>137</v>
      </c>
      <c r="D32" s="113">
        <v>3.3243547516826331E-3</v>
      </c>
      <c r="J32" s="106" t="s">
        <v>111</v>
      </c>
      <c r="K32" s="106">
        <v>27</v>
      </c>
      <c r="L32" s="106" t="s">
        <v>137</v>
      </c>
      <c r="M32" s="106">
        <v>1.24</v>
      </c>
      <c r="P32" s="106">
        <v>28</v>
      </c>
      <c r="Q32" s="106" t="s">
        <v>138</v>
      </c>
      <c r="R32" s="109">
        <f>TT!B$6*$H$5*$H$6*$D33*$M33</f>
        <v>14326.272284249715</v>
      </c>
      <c r="S32" s="109">
        <f>TT!C$6*$H$5*$H$6*$D33*$M33</f>
        <v>14529.318242357924</v>
      </c>
      <c r="T32" s="109">
        <f>TT!D$6*$H$5*$H$6*$D33*$M33</f>
        <v>14732.364200466129</v>
      </c>
      <c r="U32" s="109">
        <f>TT!E$6*$H$5*$H$6*$D33*$M33</f>
        <v>14935.410158574339</v>
      </c>
      <c r="V32" s="109">
        <f>TT!F$6*$H$5*$H$6*$D33*$M33</f>
        <v>15138.456116682544</v>
      </c>
      <c r="W32" s="109">
        <f>TT!G$6*$H$5*$H$6*$D33*$M33</f>
        <v>15341.502074790751</v>
      </c>
      <c r="X32" s="109">
        <f>TT!H$6*$H$5*$H$6*$D33*$M33</f>
        <v>15558.936863533361</v>
      </c>
      <c r="Y32" s="109">
        <f>TT!I$6*$H$5*$H$6*$D33*$M33</f>
        <v>15776.371652275971</v>
      </c>
      <c r="Z32" s="109">
        <f>TT!J$6*$H$5*$H$6*$D33*$M33</f>
        <v>15993.806441018583</v>
      </c>
      <c r="AA32" s="109">
        <f>TT!K$6*$H$5*$H$6*$D33*$M33</f>
        <v>16211.241229761197</v>
      </c>
      <c r="AB32" s="109">
        <f>TT!L$6*$H$5*$H$6*$D33*$M33</f>
        <v>16428.676018503804</v>
      </c>
      <c r="AC32" s="109">
        <f>TT!M$6*$H$5*$H$6*$D33*$M33</f>
        <v>16661.51930086231</v>
      </c>
      <c r="AD32" s="109">
        <f>TT!N$6*$H$5*$H$6*$D33*$M33</f>
        <v>16894.362583220816</v>
      </c>
      <c r="AE32" s="109">
        <f>TT!O$6*$H$5*$H$6*$D33*$M33</f>
        <v>17127.205865579326</v>
      </c>
      <c r="AF32" s="109">
        <f>TT!P$6*$H$5*$H$6*$D33*$M33</f>
        <v>17360.049147937832</v>
      </c>
      <c r="AG32" s="109">
        <f>TT!Q$6*$H$5*$H$6*$D33*$M33</f>
        <v>17592.892430296346</v>
      </c>
      <c r="AH32" s="109">
        <f>TT!R$6*$H$5*$H$6*$D33*$M33</f>
        <v>17842.236127563032</v>
      </c>
      <c r="AI32" s="109">
        <f>TT!S$6*$H$5*$H$6*$D33*$M33</f>
        <v>18091.579824829725</v>
      </c>
      <c r="AJ32" s="109">
        <f>TT!T$6*$H$5*$H$6*$D33*$M33</f>
        <v>18340.923522096415</v>
      </c>
      <c r="AK32" s="109">
        <f>TT!U$6*$H$5*$H$6*$D33*$M33</f>
        <v>18590.267219363108</v>
      </c>
      <c r="AL32" s="109">
        <f>TT!V$6*$H$5*$H$6*$D33*$M33</f>
        <v>18839.610916629801</v>
      </c>
      <c r="AM32" s="109">
        <f>TT!W$6*$H$5*$H$6*$D33*$M33</f>
        <v>19102.894200650826</v>
      </c>
      <c r="AN32" s="109">
        <f>TT!X$6*$H$5*$H$6*$D33*$M33</f>
        <v>19366.177484671854</v>
      </c>
      <c r="AO32" s="109">
        <f>TT!Y$6*$H$5*$H$6*$D33*$M33</f>
        <v>19629.460768692879</v>
      </c>
      <c r="AP32" s="109">
        <f>TT!Z$6*$H$5*$H$6*$D33*$M33</f>
        <v>19892.744052713904</v>
      </c>
      <c r="AQ32" s="109">
        <f>TT!AA$6*$H$5*$H$6*$D33*$M33</f>
        <v>20156.02733673494</v>
      </c>
    </row>
    <row r="33" spans="2:43" x14ac:dyDescent="0.25">
      <c r="B33" s="106">
        <v>28</v>
      </c>
      <c r="C33" s="106" t="s">
        <v>138</v>
      </c>
      <c r="D33" s="113">
        <v>1.7315184008518471E-2</v>
      </c>
      <c r="J33" s="106" t="s">
        <v>111</v>
      </c>
      <c r="K33" s="106">
        <v>28</v>
      </c>
      <c r="L33" s="106" t="s">
        <v>138</v>
      </c>
      <c r="M33" s="106">
        <v>1.28</v>
      </c>
      <c r="P33" s="106">
        <v>29</v>
      </c>
      <c r="Q33" s="106" t="s">
        <v>139</v>
      </c>
      <c r="R33" s="109">
        <f>TT!B$6*$H$5*$H$6*$D34*$M34</f>
        <v>2205.8197943029809</v>
      </c>
      <c r="S33" s="109">
        <f>TT!C$6*$H$5*$H$6*$D34*$M34</f>
        <v>2237.0828322141551</v>
      </c>
      <c r="T33" s="109">
        <f>TT!D$6*$H$5*$H$6*$D34*$M34</f>
        <v>2268.3458701253285</v>
      </c>
      <c r="U33" s="109">
        <f>TT!E$6*$H$5*$H$6*$D34*$M34</f>
        <v>2299.6089080365032</v>
      </c>
      <c r="V33" s="109">
        <f>TT!F$6*$H$5*$H$6*$D34*$M34</f>
        <v>2330.8719459476765</v>
      </c>
      <c r="W33" s="109">
        <f>TT!G$6*$H$5*$H$6*$D34*$M34</f>
        <v>2362.1349838588499</v>
      </c>
      <c r="X33" s="109">
        <f>TT!H$6*$H$5*$H$6*$D34*$M34</f>
        <v>2395.613473689441</v>
      </c>
      <c r="Y33" s="109">
        <f>TT!I$6*$H$5*$H$6*$D34*$M34</f>
        <v>2429.091963520033</v>
      </c>
      <c r="Z33" s="109">
        <f>TT!J$6*$H$5*$H$6*$D34*$M34</f>
        <v>2462.5704533506246</v>
      </c>
      <c r="AA33" s="109">
        <f>TT!K$6*$H$5*$H$6*$D34*$M34</f>
        <v>2496.0489431812161</v>
      </c>
      <c r="AB33" s="109">
        <f>TT!L$6*$H$5*$H$6*$D34*$M34</f>
        <v>2529.5274330118068</v>
      </c>
      <c r="AC33" s="109">
        <f>TT!M$6*$H$5*$H$6*$D34*$M34</f>
        <v>2565.3783725309122</v>
      </c>
      <c r="AD33" s="109">
        <f>TT!N$6*$H$5*$H$6*$D34*$M34</f>
        <v>2601.2293120500181</v>
      </c>
      <c r="AE33" s="109">
        <f>TT!O$6*$H$5*$H$6*$D34*$M34</f>
        <v>2637.0802515691234</v>
      </c>
      <c r="AF33" s="109">
        <f>TT!P$6*$H$5*$H$6*$D34*$M34</f>
        <v>2672.9311910882288</v>
      </c>
      <c r="AG33" s="109">
        <f>TT!Q$6*$H$5*$H$6*$D34*$M34</f>
        <v>2708.7821306073351</v>
      </c>
      <c r="AH33" s="109">
        <f>TT!R$6*$H$5*$H$6*$D34*$M34</f>
        <v>2747.1736432145772</v>
      </c>
      <c r="AI33" s="109">
        <f>TT!S$6*$H$5*$H$6*$D34*$M34</f>
        <v>2785.5651558218187</v>
      </c>
      <c r="AJ33" s="109">
        <f>TT!T$6*$H$5*$H$6*$D34*$M34</f>
        <v>2823.9566684290612</v>
      </c>
      <c r="AK33" s="109">
        <f>TT!U$6*$H$5*$H$6*$D34*$M34</f>
        <v>2862.3481810363037</v>
      </c>
      <c r="AL33" s="109">
        <f>TT!V$6*$H$5*$H$6*$D34*$M34</f>
        <v>2900.7396936435462</v>
      </c>
      <c r="AM33" s="109">
        <f>TT!W$6*$H$5*$H$6*$D34*$M34</f>
        <v>2941.2774879755134</v>
      </c>
      <c r="AN33" s="109">
        <f>TT!X$6*$H$5*$H$6*$D34*$M34</f>
        <v>2981.8152823074797</v>
      </c>
      <c r="AO33" s="109">
        <f>TT!Y$6*$H$5*$H$6*$D34*$M34</f>
        <v>3022.353076639447</v>
      </c>
      <c r="AP33" s="109">
        <f>TT!Z$6*$H$5*$H$6*$D34*$M34</f>
        <v>3062.8908709714133</v>
      </c>
      <c r="AQ33" s="109">
        <f>TT!AA$6*$H$5*$H$6*$D34*$M34</f>
        <v>3103.4286653033819</v>
      </c>
    </row>
    <row r="34" spans="2:43" x14ac:dyDescent="0.25">
      <c r="B34" s="106">
        <v>29</v>
      </c>
      <c r="C34" s="106" t="s">
        <v>139</v>
      </c>
      <c r="D34" s="113">
        <v>3.3131163266970792E-3</v>
      </c>
      <c r="J34" s="106" t="s">
        <v>111</v>
      </c>
      <c r="K34" s="106">
        <v>29</v>
      </c>
      <c r="L34" s="106" t="s">
        <v>139</v>
      </c>
      <c r="M34" s="106">
        <v>1.03</v>
      </c>
      <c r="P34" s="106">
        <v>30</v>
      </c>
      <c r="Q34" s="106" t="s">
        <v>140</v>
      </c>
      <c r="R34" s="109">
        <f>TT!B$6*$H$5*$H$6*$D35*$M35</f>
        <v>2082.0727695520172</v>
      </c>
      <c r="S34" s="109">
        <f>TT!C$6*$H$5*$H$6*$D35*$M35</f>
        <v>2111.5819434638852</v>
      </c>
      <c r="T34" s="109">
        <f>TT!D$6*$H$5*$H$6*$D35*$M35</f>
        <v>2141.0911173757531</v>
      </c>
      <c r="U34" s="109">
        <f>TT!E$6*$H$5*$H$6*$D35*$M35</f>
        <v>2170.6002912876215</v>
      </c>
      <c r="V34" s="109">
        <f>TT!F$6*$H$5*$H$6*$D35*$M35</f>
        <v>2200.109465199489</v>
      </c>
      <c r="W34" s="109">
        <f>TT!G$6*$H$5*$H$6*$D35*$M35</f>
        <v>2229.618639111357</v>
      </c>
      <c r="X34" s="109">
        <f>TT!H$6*$H$5*$H$6*$D35*$M35</f>
        <v>2261.2189775533393</v>
      </c>
      <c r="Y34" s="109">
        <f>TT!I$6*$H$5*$H$6*$D35*$M35</f>
        <v>2292.8193159953216</v>
      </c>
      <c r="Z34" s="109">
        <f>TT!J$6*$H$5*$H$6*$D35*$M35</f>
        <v>2324.4196544373044</v>
      </c>
      <c r="AA34" s="109">
        <f>TT!K$6*$H$5*$H$6*$D35*$M35</f>
        <v>2356.0199928792872</v>
      </c>
      <c r="AB34" s="109">
        <f>TT!L$6*$H$5*$H$6*$D35*$M35</f>
        <v>2387.6203313212691</v>
      </c>
      <c r="AC34" s="109">
        <f>TT!M$6*$H$5*$H$6*$D35*$M35</f>
        <v>2421.4600244495887</v>
      </c>
      <c r="AD34" s="109">
        <f>TT!N$6*$H$5*$H$6*$D35*$M35</f>
        <v>2455.2997175779087</v>
      </c>
      <c r="AE34" s="109">
        <f>TT!O$6*$H$5*$H$6*$D35*$M35</f>
        <v>2489.1394107062283</v>
      </c>
      <c r="AF34" s="109">
        <f>TT!P$6*$H$5*$H$6*$D35*$M35</f>
        <v>2522.9791038345475</v>
      </c>
      <c r="AG34" s="109">
        <f>TT!Q$6*$H$5*$H$6*$D35*$M35</f>
        <v>2556.818796962868</v>
      </c>
      <c r="AH34" s="109">
        <f>TT!R$6*$H$5*$H$6*$D35*$M35</f>
        <v>2593.0565364137051</v>
      </c>
      <c r="AI34" s="109">
        <f>TT!S$6*$H$5*$H$6*$D35*$M35</f>
        <v>2629.2942758645427</v>
      </c>
      <c r="AJ34" s="109">
        <f>TT!T$6*$H$5*$H$6*$D35*$M35</f>
        <v>2665.5320153153807</v>
      </c>
      <c r="AK34" s="109">
        <f>TT!U$6*$H$5*$H$6*$D35*$M35</f>
        <v>2701.7697547662183</v>
      </c>
      <c r="AL34" s="109">
        <f>TT!V$6*$H$5*$H$6*$D35*$M35</f>
        <v>2738.0074942170563</v>
      </c>
      <c r="AM34" s="109">
        <f>TT!W$6*$H$5*$H$6*$D35*$M35</f>
        <v>2776.2711084679927</v>
      </c>
      <c r="AN34" s="109">
        <f>TT!X$6*$H$5*$H$6*$D35*$M35</f>
        <v>2814.5347227189291</v>
      </c>
      <c r="AO34" s="109">
        <f>TT!Y$6*$H$5*$H$6*$D35*$M35</f>
        <v>2852.798336969865</v>
      </c>
      <c r="AP34" s="109">
        <f>TT!Z$6*$H$5*$H$6*$D35*$M35</f>
        <v>2891.0619512208004</v>
      </c>
      <c r="AQ34" s="109">
        <f>TT!AA$6*$H$5*$H$6*$D35*$M35</f>
        <v>2929.3255654717386</v>
      </c>
    </row>
    <row r="35" spans="2:43" x14ac:dyDescent="0.25">
      <c r="B35" s="106">
        <v>30</v>
      </c>
      <c r="C35" s="106" t="s">
        <v>140</v>
      </c>
      <c r="D35" s="113">
        <v>1.6268016107167317E-3</v>
      </c>
      <c r="J35" s="106" t="s">
        <v>111</v>
      </c>
      <c r="K35" s="106">
        <v>30</v>
      </c>
      <c r="L35" s="106" t="s">
        <v>140</v>
      </c>
      <c r="M35" s="106">
        <v>1.98</v>
      </c>
      <c r="P35" s="106">
        <v>31</v>
      </c>
      <c r="Q35" s="106" t="s">
        <v>141</v>
      </c>
      <c r="R35" s="109">
        <f>TT!B$6*$H$5*$H$6*$D36*$M36</f>
        <v>26973.077060608754</v>
      </c>
      <c r="S35" s="109">
        <f>TT!C$6*$H$5*$H$6*$D36*$M36</f>
        <v>27355.365918884818</v>
      </c>
      <c r="T35" s="109">
        <f>TT!D$6*$H$5*$H$6*$D36*$M36</f>
        <v>27737.654777160875</v>
      </c>
      <c r="U35" s="109">
        <f>TT!E$6*$H$5*$H$6*$D36*$M36</f>
        <v>28119.943635436946</v>
      </c>
      <c r="V35" s="109">
        <f>TT!F$6*$H$5*$H$6*$D36*$M36</f>
        <v>28502.232493713003</v>
      </c>
      <c r="W35" s="109">
        <f>TT!G$6*$H$5*$H$6*$D36*$M36</f>
        <v>28884.521351989064</v>
      </c>
      <c r="X35" s="109">
        <f>TT!H$6*$H$5*$H$6*$D36*$M36</f>
        <v>29293.901070316726</v>
      </c>
      <c r="Y35" s="109">
        <f>TT!I$6*$H$5*$H$6*$D36*$M36</f>
        <v>29703.280788644395</v>
      </c>
      <c r="Z35" s="109">
        <f>TT!J$6*$H$5*$H$6*$D36*$M36</f>
        <v>30112.660506972068</v>
      </c>
      <c r="AA35" s="109">
        <f>TT!K$6*$H$5*$H$6*$D36*$M36</f>
        <v>30522.040225299737</v>
      </c>
      <c r="AB35" s="109">
        <f>TT!L$6*$H$5*$H$6*$D36*$M36</f>
        <v>30931.419943627396</v>
      </c>
      <c r="AC35" s="109">
        <f>TT!M$6*$H$5*$H$6*$D36*$M36</f>
        <v>31369.81031297741</v>
      </c>
      <c r="AD35" s="109">
        <f>TT!N$6*$H$5*$H$6*$D36*$M36</f>
        <v>31808.200682327428</v>
      </c>
      <c r="AE35" s="109">
        <f>TT!O$6*$H$5*$H$6*$D36*$M36</f>
        <v>32246.591051677442</v>
      </c>
      <c r="AF35" s="109">
        <f>TT!P$6*$H$5*$H$6*$D36*$M36</f>
        <v>32684.98142102746</v>
      </c>
      <c r="AG35" s="109">
        <f>TT!Q$6*$H$5*$H$6*$D36*$M36</f>
        <v>33123.371790377481</v>
      </c>
      <c r="AH35" s="109">
        <f>TT!R$6*$H$5*$H$6*$D36*$M36</f>
        <v>33592.828647507413</v>
      </c>
      <c r="AI35" s="109">
        <f>TT!S$6*$H$5*$H$6*$D36*$M36</f>
        <v>34062.285504637337</v>
      </c>
      <c r="AJ35" s="109">
        <f>TT!T$6*$H$5*$H$6*$D36*$M36</f>
        <v>34531.742361767276</v>
      </c>
      <c r="AK35" s="109">
        <f>TT!U$6*$H$5*$H$6*$D36*$M36</f>
        <v>35001.199218897214</v>
      </c>
      <c r="AL35" s="109">
        <f>TT!V$6*$H$5*$H$6*$D36*$M36</f>
        <v>35470.656076027153</v>
      </c>
      <c r="AM35" s="109">
        <f>TT!W$6*$H$5*$H$6*$D36*$M36</f>
        <v>35966.357970264966</v>
      </c>
      <c r="AN35" s="109">
        <f>TT!X$6*$H$5*$H$6*$D36*$M36</f>
        <v>36462.059864502779</v>
      </c>
      <c r="AO35" s="109">
        <f>TT!Y$6*$H$5*$H$6*$D36*$M36</f>
        <v>36957.761758740598</v>
      </c>
      <c r="AP35" s="109">
        <f>TT!Z$6*$H$5*$H$6*$D36*$M36</f>
        <v>37453.463652978404</v>
      </c>
      <c r="AQ35" s="109">
        <f>TT!AA$6*$H$5*$H$6*$D36*$M36</f>
        <v>37949.165547216238</v>
      </c>
    </row>
    <row r="36" spans="2:43" x14ac:dyDescent="0.25">
      <c r="B36" s="106">
        <v>31</v>
      </c>
      <c r="C36" s="106" t="s">
        <v>141</v>
      </c>
      <c r="D36" s="113">
        <v>6.4197928719997258E-2</v>
      </c>
      <c r="J36" s="106" t="s">
        <v>111</v>
      </c>
      <c r="K36" s="106">
        <v>31</v>
      </c>
      <c r="L36" s="106" t="s">
        <v>141</v>
      </c>
      <c r="M36" s="106">
        <v>0.65</v>
      </c>
      <c r="P36" s="106">
        <v>32</v>
      </c>
      <c r="Q36" s="106" t="s">
        <v>142</v>
      </c>
      <c r="R36" s="109">
        <f>TT!B$6*$H$5*$H$6*$D37*$M37</f>
        <v>35827.272678437512</v>
      </c>
      <c r="S36" s="109">
        <f>TT!C$6*$H$5*$H$6*$D37*$M37</f>
        <v>36335.051866425936</v>
      </c>
      <c r="T36" s="109">
        <f>TT!D$6*$H$5*$H$6*$D37*$M37</f>
        <v>36842.831054414346</v>
      </c>
      <c r="U36" s="109">
        <f>TT!E$6*$H$5*$H$6*$D37*$M37</f>
        <v>37350.610242402785</v>
      </c>
      <c r="V36" s="109">
        <f>TT!F$6*$H$5*$H$6*$D37*$M37</f>
        <v>37858.389430391195</v>
      </c>
      <c r="W36" s="109">
        <f>TT!G$6*$H$5*$H$6*$D37*$M37</f>
        <v>38366.168618379612</v>
      </c>
      <c r="X36" s="109">
        <f>TT!H$6*$H$5*$H$6*$D37*$M37</f>
        <v>38909.931525540349</v>
      </c>
      <c r="Y36" s="109">
        <f>TT!I$6*$H$5*$H$6*$D37*$M37</f>
        <v>39453.694432701093</v>
      </c>
      <c r="Z36" s="109">
        <f>TT!J$6*$H$5*$H$6*$D37*$M37</f>
        <v>39997.457339861838</v>
      </c>
      <c r="AA36" s="109">
        <f>TT!K$6*$H$5*$H$6*$D37*$M37</f>
        <v>40541.220247022582</v>
      </c>
      <c r="AB36" s="109">
        <f>TT!L$6*$H$5*$H$6*$D37*$M37</f>
        <v>41084.983154183312</v>
      </c>
      <c r="AC36" s="109">
        <f>TT!M$6*$H$5*$H$6*$D37*$M37</f>
        <v>41667.279763020771</v>
      </c>
      <c r="AD36" s="109">
        <f>TT!N$6*$H$5*$H$6*$D37*$M37</f>
        <v>42249.576371858231</v>
      </c>
      <c r="AE36" s="109">
        <f>TT!O$6*$H$5*$H$6*$D37*$M37</f>
        <v>42831.872980695691</v>
      </c>
      <c r="AF36" s="109">
        <f>TT!P$6*$H$5*$H$6*$D37*$M37</f>
        <v>43414.169589533158</v>
      </c>
      <c r="AG36" s="109">
        <f>TT!Q$6*$H$5*$H$6*$D37*$M37</f>
        <v>43996.466198370617</v>
      </c>
      <c r="AH36" s="109">
        <f>TT!R$6*$H$5*$H$6*$D37*$M37</f>
        <v>44620.027195633294</v>
      </c>
      <c r="AI36" s="109">
        <f>TT!S$6*$H$5*$H$6*$D37*$M37</f>
        <v>45243.588192895979</v>
      </c>
      <c r="AJ36" s="109">
        <f>TT!T$6*$H$5*$H$6*$D37*$M37</f>
        <v>45867.149190158663</v>
      </c>
      <c r="AK36" s="109">
        <f>TT!U$6*$H$5*$H$6*$D37*$M37</f>
        <v>46490.710187421348</v>
      </c>
      <c r="AL36" s="109">
        <f>TT!V$6*$H$5*$H$6*$D37*$M37</f>
        <v>47114.271184684039</v>
      </c>
      <c r="AM36" s="109">
        <f>TT!W$6*$H$5*$H$6*$D37*$M37</f>
        <v>47772.692427917435</v>
      </c>
      <c r="AN36" s="109">
        <f>TT!X$6*$H$5*$H$6*$D37*$M37</f>
        <v>48431.11367115083</v>
      </c>
      <c r="AO36" s="109">
        <f>TT!Y$6*$H$5*$H$6*$D37*$M37</f>
        <v>49089.534914384218</v>
      </c>
      <c r="AP36" s="109">
        <f>TT!Z$6*$H$5*$H$6*$D37*$M37</f>
        <v>49747.956157617613</v>
      </c>
      <c r="AQ36" s="109">
        <f>TT!AA$6*$H$5*$H$6*$D37*$M37</f>
        <v>50406.37740085103</v>
      </c>
    </row>
    <row r="37" spans="2:43" x14ac:dyDescent="0.25">
      <c r="B37" s="106">
        <v>32</v>
      </c>
      <c r="C37" s="106" t="s">
        <v>142</v>
      </c>
      <c r="D37" s="113">
        <v>5.2787163963466638E-2</v>
      </c>
      <c r="J37" s="106" t="s">
        <v>111</v>
      </c>
      <c r="K37" s="106">
        <v>32</v>
      </c>
      <c r="L37" s="106" t="s">
        <v>142</v>
      </c>
      <c r="M37" s="106">
        <v>1.05</v>
      </c>
      <c r="P37" s="106">
        <v>33</v>
      </c>
      <c r="Q37" s="106" t="s">
        <v>143</v>
      </c>
      <c r="R37" s="109">
        <f>TT!B$6*$H$5*$H$6*$D38*$M38</f>
        <v>21485.34842251083</v>
      </c>
      <c r="S37" s="109">
        <f>TT!C$6*$H$5*$H$6*$D38*$M38</f>
        <v>21789.859817323108</v>
      </c>
      <c r="T37" s="109">
        <f>TT!D$6*$H$5*$H$6*$D38*$M38</f>
        <v>22094.371212135386</v>
      </c>
      <c r="U37" s="109">
        <f>TT!E$6*$H$5*$H$6*$D38*$M38</f>
        <v>22398.882606947671</v>
      </c>
      <c r="V37" s="109">
        <f>TT!F$6*$H$5*$H$6*$D38*$M38</f>
        <v>22703.394001759945</v>
      </c>
      <c r="W37" s="109">
        <f>TT!G$6*$H$5*$H$6*$D38*$M38</f>
        <v>23007.905396572223</v>
      </c>
      <c r="X37" s="109">
        <f>TT!H$6*$H$5*$H$6*$D38*$M38</f>
        <v>23333.995959603479</v>
      </c>
      <c r="Y37" s="109">
        <f>TT!I$6*$H$5*$H$6*$D38*$M38</f>
        <v>23660.086522634727</v>
      </c>
      <c r="Z37" s="109">
        <f>TT!J$6*$H$5*$H$6*$D38*$M38</f>
        <v>23986.177085665982</v>
      </c>
      <c r="AA37" s="109">
        <f>TT!K$6*$H$5*$H$6*$D38*$M38</f>
        <v>24312.267648697238</v>
      </c>
      <c r="AB37" s="109">
        <f>TT!L$6*$H$5*$H$6*$D38*$M38</f>
        <v>24638.358211728482</v>
      </c>
      <c r="AC37" s="109">
        <f>TT!M$6*$H$5*$H$6*$D38*$M38</f>
        <v>24987.557148482858</v>
      </c>
      <c r="AD37" s="109">
        <f>TT!N$6*$H$5*$H$6*$D38*$M38</f>
        <v>25336.756085237226</v>
      </c>
      <c r="AE37" s="109">
        <f>TT!O$6*$H$5*$H$6*$D38*$M38</f>
        <v>25685.955021991598</v>
      </c>
      <c r="AF37" s="109">
        <f>TT!P$6*$H$5*$H$6*$D38*$M38</f>
        <v>26035.15395874597</v>
      </c>
      <c r="AG37" s="109">
        <f>TT!Q$6*$H$5*$H$6*$D38*$M38</f>
        <v>26384.352895500346</v>
      </c>
      <c r="AH37" s="109">
        <f>TT!R$6*$H$5*$H$6*$D38*$M38</f>
        <v>26758.297778470467</v>
      </c>
      <c r="AI37" s="109">
        <f>TT!S$6*$H$5*$H$6*$D38*$M38</f>
        <v>27132.242661440589</v>
      </c>
      <c r="AJ37" s="109">
        <f>TT!T$6*$H$5*$H$6*$D38*$M38</f>
        <v>27506.187544410721</v>
      </c>
      <c r="AK37" s="109">
        <f>TT!U$6*$H$5*$H$6*$D38*$M38</f>
        <v>27880.132427380842</v>
      </c>
      <c r="AL37" s="109">
        <f>TT!V$6*$H$5*$H$6*$D38*$M38</f>
        <v>28254.077310350975</v>
      </c>
      <c r="AM37" s="109">
        <f>TT!W$6*$H$5*$H$6*$D38*$M38</f>
        <v>28648.927623033753</v>
      </c>
      <c r="AN37" s="109">
        <f>TT!X$6*$H$5*$H$6*$D38*$M38</f>
        <v>29043.777935716535</v>
      </c>
      <c r="AO37" s="109">
        <f>TT!Y$6*$H$5*$H$6*$D38*$M38</f>
        <v>29438.628248399313</v>
      </c>
      <c r="AP37" s="109">
        <f>TT!Z$6*$H$5*$H$6*$D38*$M38</f>
        <v>29833.478561082084</v>
      </c>
      <c r="AQ37" s="109">
        <f>TT!AA$6*$H$5*$H$6*$D38*$M38</f>
        <v>30228.32887376488</v>
      </c>
    </row>
    <row r="38" spans="2:43" x14ac:dyDescent="0.25">
      <c r="B38" s="106">
        <v>33</v>
      </c>
      <c r="C38" s="106" t="s">
        <v>143</v>
      </c>
      <c r="D38" s="113">
        <v>2.4621386869763989E-2</v>
      </c>
      <c r="J38" s="106" t="s">
        <v>111</v>
      </c>
      <c r="K38" s="106">
        <v>33</v>
      </c>
      <c r="L38" s="106" t="s">
        <v>143</v>
      </c>
      <c r="M38" s="106">
        <v>1.35</v>
      </c>
      <c r="P38" s="106">
        <v>34</v>
      </c>
      <c r="Q38" s="106" t="s">
        <v>144</v>
      </c>
      <c r="R38" s="109">
        <f>TT!B$6*$H$5*$H$6*$D39*$M39</f>
        <v>43805.020201875101</v>
      </c>
      <c r="S38" s="109">
        <f>TT!C$6*$H$5*$H$6*$D39*$M39</f>
        <v>44425.867839024766</v>
      </c>
      <c r="T38" s="109">
        <f>TT!D$6*$H$5*$H$6*$D39*$M39</f>
        <v>45046.715476174424</v>
      </c>
      <c r="U38" s="109">
        <f>TT!E$6*$H$5*$H$6*$D39*$M39</f>
        <v>45667.563113324097</v>
      </c>
      <c r="V38" s="109">
        <f>TT!F$6*$H$5*$H$6*$D39*$M39</f>
        <v>46288.410750473748</v>
      </c>
      <c r="W38" s="109">
        <f>TT!G$6*$H$5*$H$6*$D39*$M39</f>
        <v>46909.258387623406</v>
      </c>
      <c r="X38" s="109">
        <f>TT!H$6*$H$5*$H$6*$D39*$M39</f>
        <v>47574.102327797009</v>
      </c>
      <c r="Y38" s="109">
        <f>TT!I$6*$H$5*$H$6*$D39*$M39</f>
        <v>48238.946267970612</v>
      </c>
      <c r="Z38" s="109">
        <f>TT!J$6*$H$5*$H$6*$D39*$M39</f>
        <v>48903.79020814423</v>
      </c>
      <c r="AA38" s="109">
        <f>TT!K$6*$H$5*$H$6*$D39*$M39</f>
        <v>49568.63414831784</v>
      </c>
      <c r="AB38" s="109">
        <f>TT!L$6*$H$5*$H$6*$D39*$M39</f>
        <v>50233.478088491429</v>
      </c>
      <c r="AC38" s="109">
        <f>TT!M$6*$H$5*$H$6*$D39*$M39</f>
        <v>50945.436125111948</v>
      </c>
      <c r="AD38" s="109">
        <f>TT!N$6*$H$5*$H$6*$D39*$M39</f>
        <v>51657.394161732467</v>
      </c>
      <c r="AE38" s="109">
        <f>TT!O$6*$H$5*$H$6*$D39*$M39</f>
        <v>52369.352198352979</v>
      </c>
      <c r="AF38" s="109">
        <f>TT!P$6*$H$5*$H$6*$D39*$M39</f>
        <v>53081.310234973498</v>
      </c>
      <c r="AG38" s="109">
        <f>TT!Q$6*$H$5*$H$6*$D39*$M39</f>
        <v>53793.268271594025</v>
      </c>
      <c r="AH38" s="109">
        <f>TT!R$6*$H$5*$H$6*$D39*$M39</f>
        <v>54555.679140190019</v>
      </c>
      <c r="AI38" s="109">
        <f>TT!S$6*$H$5*$H$6*$D39*$M39</f>
        <v>55318.090008786006</v>
      </c>
      <c r="AJ38" s="109">
        <f>TT!T$6*$H$5*$H$6*$D39*$M39</f>
        <v>56080.500877382015</v>
      </c>
      <c r="AK38" s="109">
        <f>TT!U$6*$H$5*$H$6*$D39*$M39</f>
        <v>56842.911745978017</v>
      </c>
      <c r="AL38" s="109">
        <f>TT!V$6*$H$5*$H$6*$D39*$M39</f>
        <v>57605.322614574026</v>
      </c>
      <c r="AM38" s="109">
        <f>TT!W$6*$H$5*$H$6*$D39*$M39</f>
        <v>58410.35614643259</v>
      </c>
      <c r="AN38" s="109">
        <f>TT!X$6*$H$5*$H$6*$D39*$M39</f>
        <v>59215.389678291162</v>
      </c>
      <c r="AO38" s="109">
        <f>TT!Y$6*$H$5*$H$6*$D39*$M39</f>
        <v>60020.423210149733</v>
      </c>
      <c r="AP38" s="109">
        <f>TT!Z$6*$H$5*$H$6*$D39*$M39</f>
        <v>60825.456742008297</v>
      </c>
      <c r="AQ38" s="109">
        <f>TT!AA$6*$H$5*$H$6*$D39*$M39</f>
        <v>61630.49027386689</v>
      </c>
    </row>
    <row r="39" spans="2:43" x14ac:dyDescent="0.25">
      <c r="B39" s="106">
        <v>34</v>
      </c>
      <c r="C39" s="106" t="s">
        <v>144</v>
      </c>
      <c r="D39" s="113">
        <v>1.7243888829392484E-2</v>
      </c>
      <c r="J39" s="106" t="s">
        <v>111</v>
      </c>
      <c r="K39" s="106">
        <v>34</v>
      </c>
      <c r="L39" s="106" t="s">
        <v>144</v>
      </c>
      <c r="M39" s="106">
        <v>3.93</v>
      </c>
      <c r="P39" s="106">
        <v>35</v>
      </c>
      <c r="Q39" s="106" t="s">
        <v>145</v>
      </c>
      <c r="R39" s="109">
        <f>TT!B$6*$H$5*$H$6*$D40*$M40</f>
        <v>23403.363338845218</v>
      </c>
      <c r="S39" s="109">
        <f>TT!C$6*$H$5*$H$6*$D40*$M40</f>
        <v>23735.058719039454</v>
      </c>
      <c r="T39" s="109">
        <f>TT!D$6*$H$5*$H$6*$D40*$M40</f>
        <v>24066.754099233684</v>
      </c>
      <c r="U39" s="109">
        <f>TT!E$6*$H$5*$H$6*$D40*$M40</f>
        <v>24398.449479427924</v>
      </c>
      <c r="V39" s="109">
        <f>TT!F$6*$H$5*$H$6*$D40*$M40</f>
        <v>24730.144859622156</v>
      </c>
      <c r="W39" s="109">
        <f>TT!G$6*$H$5*$H$6*$D40*$M40</f>
        <v>25061.840239816385</v>
      </c>
      <c r="X39" s="109">
        <f>TT!H$6*$H$5*$H$6*$D40*$M40</f>
        <v>25417.04117851716</v>
      </c>
      <c r="Y39" s="109">
        <f>TT!I$6*$H$5*$H$6*$D40*$M40</f>
        <v>25772.242117217931</v>
      </c>
      <c r="Z39" s="109">
        <f>TT!J$6*$H$5*$H$6*$D40*$M40</f>
        <v>26127.443055918706</v>
      </c>
      <c r="AA39" s="109">
        <f>TT!K$6*$H$5*$H$6*$D40*$M40</f>
        <v>26482.643994619484</v>
      </c>
      <c r="AB39" s="109">
        <f>TT!L$6*$H$5*$H$6*$D40*$M40</f>
        <v>26837.844933320248</v>
      </c>
      <c r="AC39" s="109">
        <f>TT!M$6*$H$5*$H$6*$D40*$M40</f>
        <v>27218.217149478423</v>
      </c>
      <c r="AD39" s="109">
        <f>TT!N$6*$H$5*$H$6*$D40*$M40</f>
        <v>27598.589365636595</v>
      </c>
      <c r="AE39" s="109">
        <f>TT!O$6*$H$5*$H$6*$D40*$M40</f>
        <v>27978.961581794771</v>
      </c>
      <c r="AF39" s="109">
        <f>TT!P$6*$H$5*$H$6*$D40*$M40</f>
        <v>28359.333797952946</v>
      </c>
      <c r="AG39" s="109">
        <f>TT!Q$6*$H$5*$H$6*$D40*$M40</f>
        <v>28739.706014111125</v>
      </c>
      <c r="AH39" s="109">
        <f>TT!R$6*$H$5*$H$6*$D40*$M40</f>
        <v>29147.033267677209</v>
      </c>
      <c r="AI39" s="109">
        <f>TT!S$6*$H$5*$H$6*$D40*$M40</f>
        <v>29554.360521243292</v>
      </c>
      <c r="AJ39" s="109">
        <f>TT!T$6*$H$5*$H$6*$D40*$M40</f>
        <v>29961.687774809383</v>
      </c>
      <c r="AK39" s="109">
        <f>TT!U$6*$H$5*$H$6*$D40*$M40</f>
        <v>30369.01502837547</v>
      </c>
      <c r="AL39" s="109">
        <f>TT!V$6*$H$5*$H$6*$D40*$M40</f>
        <v>30776.342281941565</v>
      </c>
      <c r="AM39" s="109">
        <f>TT!W$6*$H$5*$H$6*$D40*$M40</f>
        <v>31206.44121031127</v>
      </c>
      <c r="AN39" s="109">
        <f>TT!X$6*$H$5*$H$6*$D40*$M40</f>
        <v>31636.540138680979</v>
      </c>
      <c r="AO39" s="109">
        <f>TT!Y$6*$H$5*$H$6*$D40*$M40</f>
        <v>32066.639067050688</v>
      </c>
      <c r="AP39" s="109">
        <f>TT!Z$6*$H$5*$H$6*$D40*$M40</f>
        <v>32496.73799542039</v>
      </c>
      <c r="AQ39" s="109">
        <f>TT!AA$6*$H$5*$H$6*$D40*$M40</f>
        <v>32926.836923790113</v>
      </c>
    </row>
    <row r="40" spans="2:43" x14ac:dyDescent="0.25">
      <c r="B40" s="106">
        <v>35</v>
      </c>
      <c r="C40" s="106" t="s">
        <v>145</v>
      </c>
      <c r="D40" s="113">
        <v>9.2127567522877606E-3</v>
      </c>
      <c r="J40" s="106" t="s">
        <v>111</v>
      </c>
      <c r="K40" s="106">
        <v>35</v>
      </c>
      <c r="L40" s="106" t="s">
        <v>145</v>
      </c>
      <c r="M40" s="106">
        <v>3.93</v>
      </c>
      <c r="P40" s="106">
        <v>36</v>
      </c>
      <c r="Q40" s="106" t="s">
        <v>146</v>
      </c>
      <c r="R40" s="109">
        <f>TT!B$6*$H$5*$H$6*$D41*$M41</f>
        <v>20882.314660985023</v>
      </c>
      <c r="S40" s="109">
        <f>TT!C$6*$H$5*$H$6*$D41*$M41</f>
        <v>21178.279270879972</v>
      </c>
      <c r="T40" s="109">
        <f>TT!D$6*$H$5*$H$6*$D41*$M41</f>
        <v>21474.243880774917</v>
      </c>
      <c r="U40" s="109">
        <f>TT!E$6*$H$5*$H$6*$D41*$M41</f>
        <v>21770.208490669869</v>
      </c>
      <c r="V40" s="109">
        <f>TT!F$6*$H$5*$H$6*$D41*$M41</f>
        <v>22066.173100564814</v>
      </c>
      <c r="W40" s="109">
        <f>TT!G$6*$H$5*$H$6*$D41*$M41</f>
        <v>22362.137710459763</v>
      </c>
      <c r="X40" s="109">
        <f>TT!H$6*$H$5*$H$6*$D41*$M41</f>
        <v>22679.075821552335</v>
      </c>
      <c r="Y40" s="109">
        <f>TT!I$6*$H$5*$H$6*$D41*$M41</f>
        <v>22996.01393264491</v>
      </c>
      <c r="Z40" s="109">
        <f>TT!J$6*$H$5*$H$6*$D41*$M41</f>
        <v>23312.952043737485</v>
      </c>
      <c r="AA40" s="109">
        <f>TT!K$6*$H$5*$H$6*$D41*$M41</f>
        <v>23629.890154830064</v>
      </c>
      <c r="AB40" s="109">
        <f>TT!L$6*$H$5*$H$6*$D41*$M41</f>
        <v>23946.828265922628</v>
      </c>
      <c r="AC40" s="109">
        <f>TT!M$6*$H$5*$H$6*$D41*$M41</f>
        <v>24286.226163186704</v>
      </c>
      <c r="AD40" s="109">
        <f>TT!N$6*$H$5*$H$6*$D41*$M41</f>
        <v>24625.62406045078</v>
      </c>
      <c r="AE40" s="109">
        <f>TT!O$6*$H$5*$H$6*$D41*$M41</f>
        <v>24965.021957714853</v>
      </c>
      <c r="AF40" s="109">
        <f>TT!P$6*$H$5*$H$6*$D41*$M41</f>
        <v>25304.419854978929</v>
      </c>
      <c r="AG40" s="109">
        <f>TT!Q$6*$H$5*$H$6*$D41*$M41</f>
        <v>25643.817752243005</v>
      </c>
      <c r="AH40" s="109">
        <f>TT!R$6*$H$5*$H$6*$D41*$M41</f>
        <v>26007.267046082048</v>
      </c>
      <c r="AI40" s="109">
        <f>TT!S$6*$H$5*$H$6*$D41*$M41</f>
        <v>26370.716339921091</v>
      </c>
      <c r="AJ40" s="109">
        <f>TT!T$6*$H$5*$H$6*$D41*$M41</f>
        <v>26734.165633760138</v>
      </c>
      <c r="AK40" s="109">
        <f>TT!U$6*$H$5*$H$6*$D41*$M41</f>
        <v>27097.614927599181</v>
      </c>
      <c r="AL40" s="109">
        <f>TT!V$6*$H$5*$H$6*$D41*$M41</f>
        <v>27461.064221438228</v>
      </c>
      <c r="AM40" s="109">
        <f>TT!W$6*$H$5*$H$6*$D41*$M41</f>
        <v>27844.83218792795</v>
      </c>
      <c r="AN40" s="109">
        <f>TT!X$6*$H$5*$H$6*$D41*$M41</f>
        <v>28228.600154417669</v>
      </c>
      <c r="AO40" s="109">
        <f>TT!Y$6*$H$5*$H$6*$D41*$M41</f>
        <v>28612.368120907391</v>
      </c>
      <c r="AP40" s="109">
        <f>TT!Z$6*$H$5*$H$6*$D41*$M41</f>
        <v>28996.136087397106</v>
      </c>
      <c r="AQ40" s="109">
        <f>TT!AA$6*$H$5*$H$6*$D41*$M41</f>
        <v>29379.904053886843</v>
      </c>
    </row>
    <row r="41" spans="2:43" x14ac:dyDescent="0.25">
      <c r="B41" s="106">
        <v>36</v>
      </c>
      <c r="C41" s="106" t="s">
        <v>146</v>
      </c>
      <c r="D41" s="113">
        <v>7.5481191364282219E-3</v>
      </c>
      <c r="J41" s="106" t="s">
        <v>111</v>
      </c>
      <c r="K41" s="106">
        <v>36</v>
      </c>
      <c r="L41" s="106" t="s">
        <v>146</v>
      </c>
      <c r="M41" s="106">
        <v>4.28</v>
      </c>
      <c r="P41" s="106">
        <v>37</v>
      </c>
      <c r="Q41" s="106" t="s">
        <v>147</v>
      </c>
      <c r="R41" s="109">
        <f>TT!B$6*$H$5*$H$6*$D42*$M42</f>
        <v>1337.1499276238787</v>
      </c>
      <c r="S41" s="109">
        <f>TT!C$6*$H$5*$H$6*$D42*$M42</f>
        <v>1356.1013256429712</v>
      </c>
      <c r="T41" s="109">
        <f>TT!D$6*$H$5*$H$6*$D42*$M42</f>
        <v>1375.0527236620637</v>
      </c>
      <c r="U41" s="109">
        <f>TT!E$6*$H$5*$H$6*$D42*$M42</f>
        <v>1394.0041216811567</v>
      </c>
      <c r="V41" s="109">
        <f>TT!F$6*$H$5*$H$6*$D42*$M42</f>
        <v>1412.9555197002489</v>
      </c>
      <c r="W41" s="109">
        <f>TT!G$6*$H$5*$H$6*$D42*$M42</f>
        <v>1431.9069177193414</v>
      </c>
      <c r="X41" s="109">
        <f>TT!H$6*$H$5*$H$6*$D42*$M42</f>
        <v>1452.2013045815636</v>
      </c>
      <c r="Y41" s="109">
        <f>TT!I$6*$H$5*$H$6*$D42*$M42</f>
        <v>1472.4956914437857</v>
      </c>
      <c r="Z41" s="109">
        <f>TT!J$6*$H$5*$H$6*$D42*$M42</f>
        <v>1492.7900783060081</v>
      </c>
      <c r="AA41" s="109">
        <f>TT!K$6*$H$5*$H$6*$D42*$M42</f>
        <v>1513.0844651682305</v>
      </c>
      <c r="AB41" s="109">
        <f>TT!L$6*$H$5*$H$6*$D42*$M42</f>
        <v>1533.3788520304522</v>
      </c>
      <c r="AC41" s="109">
        <f>TT!M$6*$H$5*$H$6*$D42*$M42</f>
        <v>1555.1113985000372</v>
      </c>
      <c r="AD41" s="109">
        <f>TT!N$6*$H$5*$H$6*$D42*$M42</f>
        <v>1576.8439449696223</v>
      </c>
      <c r="AE41" s="109">
        <f>TT!O$6*$H$5*$H$6*$D42*$M42</f>
        <v>1598.5764914392073</v>
      </c>
      <c r="AF41" s="109">
        <f>TT!P$6*$H$5*$H$6*$D42*$M42</f>
        <v>1620.3090379087923</v>
      </c>
      <c r="AG41" s="109">
        <f>TT!Q$6*$H$5*$H$6*$D42*$M42</f>
        <v>1642.0415843783778</v>
      </c>
      <c r="AH41" s="109">
        <f>TT!R$6*$H$5*$H$6*$D42*$M42</f>
        <v>1665.3142054858361</v>
      </c>
      <c r="AI41" s="109">
        <f>TT!S$6*$H$5*$H$6*$D42*$M42</f>
        <v>1688.5868265932943</v>
      </c>
      <c r="AJ41" s="109">
        <f>TT!T$6*$H$5*$H$6*$D42*$M42</f>
        <v>1711.8594477007525</v>
      </c>
      <c r="AK41" s="109">
        <f>TT!U$6*$H$5*$H$6*$D42*$M42</f>
        <v>1735.1320688082112</v>
      </c>
      <c r="AL41" s="109">
        <f>TT!V$6*$H$5*$H$6*$D42*$M42</f>
        <v>1758.4046899156697</v>
      </c>
      <c r="AM41" s="109">
        <f>TT!W$6*$H$5*$H$6*$D42*$M42</f>
        <v>1782.9783694596733</v>
      </c>
      <c r="AN41" s="109">
        <f>TT!X$6*$H$5*$H$6*$D42*$M42</f>
        <v>1807.552049003677</v>
      </c>
      <c r="AO41" s="109">
        <f>TT!Y$6*$H$5*$H$6*$D42*$M42</f>
        <v>1832.1257285476802</v>
      </c>
      <c r="AP41" s="109">
        <f>TT!Z$6*$H$5*$H$6*$D42*$M42</f>
        <v>1856.6994080916836</v>
      </c>
      <c r="AQ41" s="109">
        <f>TT!AA$6*$H$5*$H$6*$D42*$M42</f>
        <v>1881.2730876356884</v>
      </c>
    </row>
    <row r="42" spans="2:43" x14ac:dyDescent="0.25">
      <c r="B42" s="106">
        <v>37</v>
      </c>
      <c r="C42" s="106" t="s">
        <v>147</v>
      </c>
      <c r="D42" s="113">
        <v>1.2240447070276626E-3</v>
      </c>
      <c r="J42" s="106" t="s">
        <v>111</v>
      </c>
      <c r="K42" s="106">
        <v>37</v>
      </c>
      <c r="L42" s="106" t="s">
        <v>147</v>
      </c>
      <c r="M42" s="106">
        <v>1.69</v>
      </c>
      <c r="P42" s="106">
        <v>38</v>
      </c>
      <c r="Q42" s="106" t="s">
        <v>148</v>
      </c>
      <c r="R42" s="109">
        <f>TT!B$6*$H$5*$H$6*$D43*$M43</f>
        <v>1355.7788279320907</v>
      </c>
      <c r="S42" s="109">
        <f>TT!C$6*$H$5*$H$6*$D43*$M43</f>
        <v>1374.9942529664831</v>
      </c>
      <c r="T42" s="109">
        <f>TT!D$6*$H$5*$H$6*$D43*$M43</f>
        <v>1394.2096780008756</v>
      </c>
      <c r="U42" s="109">
        <f>TT!E$6*$H$5*$H$6*$D43*$M43</f>
        <v>1413.4251030352684</v>
      </c>
      <c r="V42" s="109">
        <f>TT!F$6*$H$5*$H$6*$D43*$M43</f>
        <v>1432.6405280696604</v>
      </c>
      <c r="W42" s="109">
        <f>TT!G$6*$H$5*$H$6*$D43*$M43</f>
        <v>1451.8559531040528</v>
      </c>
      <c r="X42" s="109">
        <f>TT!H$6*$H$5*$H$6*$D43*$M43</f>
        <v>1472.4330772284638</v>
      </c>
      <c r="Y42" s="109">
        <f>TT!I$6*$H$5*$H$6*$D43*$M43</f>
        <v>1493.0102013528749</v>
      </c>
      <c r="Z42" s="109">
        <f>TT!J$6*$H$5*$H$6*$D43*$M43</f>
        <v>1513.5873254772866</v>
      </c>
      <c r="AA42" s="109">
        <f>TT!K$6*$H$5*$H$6*$D43*$M43</f>
        <v>1534.1644496016979</v>
      </c>
      <c r="AB42" s="109">
        <f>TT!L$6*$H$5*$H$6*$D43*$M43</f>
        <v>1554.7415737261088</v>
      </c>
      <c r="AC42" s="109">
        <f>TT!M$6*$H$5*$H$6*$D43*$M43</f>
        <v>1576.7768936044654</v>
      </c>
      <c r="AD42" s="109">
        <f>TT!N$6*$H$5*$H$6*$D43*$M43</f>
        <v>1598.8122134828222</v>
      </c>
      <c r="AE42" s="109">
        <f>TT!O$6*$H$5*$H$6*$D43*$M43</f>
        <v>1620.8475333611791</v>
      </c>
      <c r="AF42" s="109">
        <f>TT!P$6*$H$5*$H$6*$D43*$M43</f>
        <v>1642.8828532395357</v>
      </c>
      <c r="AG42" s="109">
        <f>TT!Q$6*$H$5*$H$6*$D43*$M43</f>
        <v>1664.9181731178928</v>
      </c>
      <c r="AH42" s="109">
        <f>TT!R$6*$H$5*$H$6*$D43*$M43</f>
        <v>1688.5150236401421</v>
      </c>
      <c r="AI42" s="109">
        <f>TT!S$6*$H$5*$H$6*$D43*$M43</f>
        <v>1712.1118741623918</v>
      </c>
      <c r="AJ42" s="109">
        <f>TT!T$6*$H$5*$H$6*$D43*$M43</f>
        <v>1735.7087246846413</v>
      </c>
      <c r="AK42" s="109">
        <f>TT!U$6*$H$5*$H$6*$D43*$M43</f>
        <v>1759.3055752068908</v>
      </c>
      <c r="AL42" s="109">
        <f>TT!V$6*$H$5*$H$6*$D43*$M43</f>
        <v>1782.9024257291408</v>
      </c>
      <c r="AM42" s="109">
        <f>TT!W$6*$H$5*$H$6*$D43*$M43</f>
        <v>1807.8184607689448</v>
      </c>
      <c r="AN42" s="109">
        <f>TT!X$6*$H$5*$H$6*$D43*$M43</f>
        <v>1832.7344958087488</v>
      </c>
      <c r="AO42" s="109">
        <f>TT!Y$6*$H$5*$H$6*$D43*$M43</f>
        <v>1857.6505308485528</v>
      </c>
      <c r="AP42" s="109">
        <f>TT!Z$6*$H$5*$H$6*$D43*$M43</f>
        <v>1882.5665658883565</v>
      </c>
      <c r="AQ42" s="109">
        <f>TT!AA$6*$H$5*$H$6*$D43*$M43</f>
        <v>1907.4826009281617</v>
      </c>
    </row>
    <row r="43" spans="2:43" x14ac:dyDescent="0.25">
      <c r="B43" s="106">
        <v>38</v>
      </c>
      <c r="C43" s="106" t="s">
        <v>148</v>
      </c>
      <c r="D43" s="113">
        <v>4.1949107277644755E-4</v>
      </c>
      <c r="J43" s="106" t="s">
        <v>111</v>
      </c>
      <c r="K43" s="106">
        <v>38</v>
      </c>
      <c r="L43" s="106" t="s">
        <v>148</v>
      </c>
      <c r="M43" s="106">
        <v>5</v>
      </c>
      <c r="P43" s="106">
        <v>39</v>
      </c>
      <c r="Q43" s="106" t="s">
        <v>149</v>
      </c>
      <c r="R43" s="109">
        <f>TT!B$6*$H$5*$H$6*$D44*$M44</f>
        <v>4628.8437750915837</v>
      </c>
      <c r="S43" s="109">
        <f>TT!C$6*$H$5*$H$6*$D44*$M44</f>
        <v>4694.4482813161349</v>
      </c>
      <c r="T43" s="109">
        <f>TT!D$6*$H$5*$H$6*$D44*$M44</f>
        <v>4760.052787540686</v>
      </c>
      <c r="U43" s="109">
        <f>TT!E$6*$H$5*$H$6*$D44*$M44</f>
        <v>4825.657293765239</v>
      </c>
      <c r="V43" s="109">
        <f>TT!F$6*$H$5*$H$6*$D44*$M44</f>
        <v>4891.2617999897902</v>
      </c>
      <c r="W43" s="109">
        <f>TT!G$6*$H$5*$H$6*$D44*$M44</f>
        <v>4956.8663062143414</v>
      </c>
      <c r="X43" s="109">
        <f>TT!H$6*$H$5*$H$6*$D44*$M44</f>
        <v>5027.1198689269604</v>
      </c>
      <c r="Y43" s="109">
        <f>TT!I$6*$H$5*$H$6*$D44*$M44</f>
        <v>5097.3734316395785</v>
      </c>
      <c r="Z43" s="109">
        <f>TT!J$6*$H$5*$H$6*$D44*$M44</f>
        <v>5167.6269943521975</v>
      </c>
      <c r="AA43" s="109">
        <f>TT!K$6*$H$5*$H$6*$D44*$M44</f>
        <v>5237.8805570648165</v>
      </c>
      <c r="AB43" s="109">
        <f>TT!L$6*$H$5*$H$6*$D44*$M44</f>
        <v>5308.1341197774336</v>
      </c>
      <c r="AC43" s="109">
        <f>TT!M$6*$H$5*$H$6*$D44*$M44</f>
        <v>5383.3661938810365</v>
      </c>
      <c r="AD43" s="109">
        <f>TT!N$6*$H$5*$H$6*$D44*$M44</f>
        <v>5458.5982679846402</v>
      </c>
      <c r="AE43" s="109">
        <f>TT!O$6*$H$5*$H$6*$D44*$M44</f>
        <v>5533.8303420882439</v>
      </c>
      <c r="AF43" s="109">
        <f>TT!P$6*$H$5*$H$6*$D44*$M44</f>
        <v>5609.0624161918477</v>
      </c>
      <c r="AG43" s="109">
        <f>TT!Q$6*$H$5*$H$6*$D44*$M44</f>
        <v>5684.2944902954514</v>
      </c>
      <c r="AH43" s="109">
        <f>TT!R$6*$H$5*$H$6*$D44*$M44</f>
        <v>5764.8578774802763</v>
      </c>
      <c r="AI43" s="109">
        <f>TT!S$6*$H$5*$H$6*$D44*$M44</f>
        <v>5845.4212646651004</v>
      </c>
      <c r="AJ43" s="109">
        <f>TT!T$6*$H$5*$H$6*$D44*$M44</f>
        <v>5925.9846518499262</v>
      </c>
      <c r="AK43" s="109">
        <f>TT!U$6*$H$5*$H$6*$D44*$M44</f>
        <v>6006.5480390347511</v>
      </c>
      <c r="AL43" s="109">
        <f>TT!V$6*$H$5*$H$6*$D44*$M44</f>
        <v>6087.1114262195779</v>
      </c>
      <c r="AM43" s="109">
        <f>TT!W$6*$H$5*$H$6*$D44*$M44</f>
        <v>6172.1787184045961</v>
      </c>
      <c r="AN43" s="109">
        <f>TT!X$6*$H$5*$H$6*$D44*$M44</f>
        <v>6257.2460105896143</v>
      </c>
      <c r="AO43" s="109">
        <f>TT!Y$6*$H$5*$H$6*$D44*$M44</f>
        <v>6342.3133027746326</v>
      </c>
      <c r="AP43" s="109">
        <f>TT!Z$6*$H$5*$H$6*$D44*$M44</f>
        <v>6427.380594959649</v>
      </c>
      <c r="AQ43" s="109">
        <f>TT!AA$6*$H$5*$H$6*$D44*$M44</f>
        <v>6512.4478871446709</v>
      </c>
    </row>
    <row r="44" spans="2:43" x14ac:dyDescent="0.25">
      <c r="B44" s="106">
        <v>39</v>
      </c>
      <c r="C44" s="106" t="s">
        <v>149</v>
      </c>
      <c r="D44" s="113">
        <v>4.0687755714379926E-3</v>
      </c>
      <c r="J44" s="106" t="s">
        <v>111</v>
      </c>
      <c r="K44" s="106">
        <v>39</v>
      </c>
      <c r="L44" s="106" t="s">
        <v>149</v>
      </c>
      <c r="M44" s="106">
        <v>1.76</v>
      </c>
      <c r="P44" s="106">
        <v>40</v>
      </c>
      <c r="Q44" s="106" t="s">
        <v>150</v>
      </c>
      <c r="R44" s="109">
        <f>TT!B$6*$H$5*$H$6*$D45*$M45</f>
        <v>13750.09220588049</v>
      </c>
      <c r="S44" s="109">
        <f>TT!C$6*$H$5*$H$6*$D45*$M45</f>
        <v>13944.971975762333</v>
      </c>
      <c r="T44" s="109">
        <f>TT!D$6*$H$5*$H$6*$D45*$M45</f>
        <v>14139.851745644175</v>
      </c>
      <c r="U44" s="109">
        <f>TT!E$6*$H$5*$H$6*$D45*$M45</f>
        <v>14334.731515526018</v>
      </c>
      <c r="V44" s="109">
        <f>TT!F$6*$H$5*$H$6*$D45*$M45</f>
        <v>14529.61128540786</v>
      </c>
      <c r="W44" s="109">
        <f>TT!G$6*$H$5*$H$6*$D45*$M45</f>
        <v>14724.4910552897</v>
      </c>
      <c r="X44" s="109">
        <f>TT!H$6*$H$5*$H$6*$D45*$M45</f>
        <v>14933.18095972939</v>
      </c>
      <c r="Y44" s="109">
        <f>TT!I$6*$H$5*$H$6*$D45*$M45</f>
        <v>15141.870864169077</v>
      </c>
      <c r="Z44" s="109">
        <f>TT!J$6*$H$5*$H$6*$D45*$M45</f>
        <v>15350.56076860877</v>
      </c>
      <c r="AA44" s="109">
        <f>TT!K$6*$H$5*$H$6*$D45*$M45</f>
        <v>15559.250673048462</v>
      </c>
      <c r="AB44" s="109">
        <f>TT!L$6*$H$5*$H$6*$D45*$M45</f>
        <v>15767.940577488145</v>
      </c>
      <c r="AC44" s="109">
        <f>TT!M$6*$H$5*$H$6*$D45*$M45</f>
        <v>15991.419270230093</v>
      </c>
      <c r="AD44" s="109">
        <f>TT!N$6*$H$5*$H$6*$D45*$M45</f>
        <v>16214.897962972045</v>
      </c>
      <c r="AE44" s="109">
        <f>TT!O$6*$H$5*$H$6*$D45*$M45</f>
        <v>16438.376655713993</v>
      </c>
      <c r="AF44" s="109">
        <f>TT!P$6*$H$5*$H$6*$D45*$M45</f>
        <v>16661.855348455945</v>
      </c>
      <c r="AG44" s="109">
        <f>TT!Q$6*$H$5*$H$6*$D45*$M45</f>
        <v>16885.334041197897</v>
      </c>
      <c r="AH44" s="109">
        <f>TT!R$6*$H$5*$H$6*$D45*$M45</f>
        <v>17124.649528182003</v>
      </c>
      <c r="AI44" s="109">
        <f>TT!S$6*$H$5*$H$6*$D45*$M45</f>
        <v>17363.965015166112</v>
      </c>
      <c r="AJ44" s="109">
        <f>TT!T$6*$H$5*$H$6*$D45*$M45</f>
        <v>17603.280502150217</v>
      </c>
      <c r="AK44" s="109">
        <f>TT!U$6*$H$5*$H$6*$D45*$M45</f>
        <v>17842.595989134326</v>
      </c>
      <c r="AL44" s="109">
        <f>TT!V$6*$H$5*$H$6*$D45*$M45</f>
        <v>18081.911476118439</v>
      </c>
      <c r="AM44" s="109">
        <f>TT!W$6*$H$5*$H$6*$D45*$M45</f>
        <v>18334.60592166071</v>
      </c>
      <c r="AN44" s="109">
        <f>TT!X$6*$H$5*$H$6*$D45*$M45</f>
        <v>18587.300367202988</v>
      </c>
      <c r="AO44" s="109">
        <f>TT!Y$6*$H$5*$H$6*$D45*$M45</f>
        <v>18839.994812745259</v>
      </c>
      <c r="AP44" s="109">
        <f>TT!Z$6*$H$5*$H$6*$D45*$M45</f>
        <v>19092.68925828753</v>
      </c>
      <c r="AQ44" s="109">
        <f>TT!AA$6*$H$5*$H$6*$D45*$M45</f>
        <v>19345.383703829815</v>
      </c>
    </row>
    <row r="45" spans="2:43" x14ac:dyDescent="0.25">
      <c r="B45" s="106">
        <v>40</v>
      </c>
      <c r="C45" s="106" t="s">
        <v>150</v>
      </c>
      <c r="D45" s="113">
        <v>7.8494675668501438E-3</v>
      </c>
      <c r="J45" s="106" t="s">
        <v>111</v>
      </c>
      <c r="K45" s="106">
        <v>40</v>
      </c>
      <c r="L45" s="106" t="s">
        <v>150</v>
      </c>
      <c r="M45" s="106">
        <v>2.71</v>
      </c>
      <c r="P45" s="106">
        <v>41</v>
      </c>
      <c r="Q45" s="106" t="s">
        <v>151</v>
      </c>
      <c r="R45" s="109">
        <f>TT!B$6*$H$5*$H$6*$D46*$M46</f>
        <v>2083.2928203395913</v>
      </c>
      <c r="S45" s="109">
        <f>TT!C$6*$H$5*$H$6*$D46*$M46</f>
        <v>2112.8192860058102</v>
      </c>
      <c r="T45" s="109">
        <f>TT!D$6*$H$5*$H$6*$D46*$M46</f>
        <v>2142.3457516720287</v>
      </c>
      <c r="U45" s="109">
        <f>TT!E$6*$H$5*$H$6*$D46*$M46</f>
        <v>2171.8722173382484</v>
      </c>
      <c r="V45" s="109">
        <f>TT!F$6*$H$5*$H$6*$D46*$M46</f>
        <v>2201.3986830044669</v>
      </c>
      <c r="W45" s="109">
        <f>TT!G$6*$H$5*$H$6*$D46*$M46</f>
        <v>2230.9251486706853</v>
      </c>
      <c r="X45" s="109">
        <f>TT!H$6*$H$5*$H$6*$D46*$M46</f>
        <v>2262.5440042453865</v>
      </c>
      <c r="Y45" s="109">
        <f>TT!I$6*$H$5*$H$6*$D46*$M46</f>
        <v>2294.1628598200878</v>
      </c>
      <c r="Z45" s="109">
        <f>TT!J$6*$H$5*$H$6*$D46*$M46</f>
        <v>2325.7817153947894</v>
      </c>
      <c r="AA45" s="109">
        <f>TT!K$6*$H$5*$H$6*$D46*$M46</f>
        <v>2357.4005709694907</v>
      </c>
      <c r="AB45" s="109">
        <f>TT!L$6*$H$5*$H$6*$D46*$M46</f>
        <v>2389.019426544191</v>
      </c>
      <c r="AC45" s="109">
        <f>TT!M$6*$H$5*$H$6*$D46*$M46</f>
        <v>2422.8789490199074</v>
      </c>
      <c r="AD45" s="109">
        <f>TT!N$6*$H$5*$H$6*$D46*$M46</f>
        <v>2456.7384714956238</v>
      </c>
      <c r="AE45" s="109">
        <f>TT!O$6*$H$5*$H$6*$D46*$M46</f>
        <v>2490.5979939713402</v>
      </c>
      <c r="AF45" s="109">
        <f>TT!P$6*$H$5*$H$6*$D46*$M46</f>
        <v>2524.4575164470562</v>
      </c>
      <c r="AG45" s="109">
        <f>TT!Q$6*$H$5*$H$6*$D46*$M46</f>
        <v>2558.317038922773</v>
      </c>
      <c r="AH45" s="109">
        <f>TT!R$6*$H$5*$H$6*$D46*$M46</f>
        <v>2594.576012925641</v>
      </c>
      <c r="AI45" s="109">
        <f>TT!S$6*$H$5*$H$6*$D46*$M46</f>
        <v>2630.8349869285094</v>
      </c>
      <c r="AJ45" s="109">
        <f>TT!T$6*$H$5*$H$6*$D46*$M46</f>
        <v>2667.0939609313778</v>
      </c>
      <c r="AK45" s="109">
        <f>TT!U$6*$H$5*$H$6*$D46*$M46</f>
        <v>2703.3529349342466</v>
      </c>
      <c r="AL45" s="109">
        <f>TT!V$6*$H$5*$H$6*$D46*$M46</f>
        <v>2739.6119089371155</v>
      </c>
      <c r="AM45" s="109">
        <f>TT!W$6*$H$5*$H$6*$D46*$M46</f>
        <v>2777.8979448600435</v>
      </c>
      <c r="AN45" s="109">
        <f>TT!X$6*$H$5*$H$6*$D46*$M46</f>
        <v>2816.1839807829715</v>
      </c>
      <c r="AO45" s="109">
        <f>TT!Y$6*$H$5*$H$6*$D46*$M46</f>
        <v>2854.4700167058995</v>
      </c>
      <c r="AP45" s="109">
        <f>TT!Z$6*$H$5*$H$6*$D46*$M46</f>
        <v>2892.7560526288275</v>
      </c>
      <c r="AQ45" s="109">
        <f>TT!AA$6*$H$5*$H$6*$D46*$M46</f>
        <v>2931.0420885517569</v>
      </c>
    </row>
    <row r="46" spans="2:43" x14ac:dyDescent="0.25">
      <c r="B46" s="106">
        <v>41</v>
      </c>
      <c r="C46" s="106" t="s">
        <v>151</v>
      </c>
      <c r="D46" s="113">
        <v>3.2229546667456137E-3</v>
      </c>
      <c r="J46" s="106" t="s">
        <v>111</v>
      </c>
      <c r="K46" s="106">
        <v>41</v>
      </c>
      <c r="L46" s="106" t="s">
        <v>151</v>
      </c>
      <c r="M46" s="106">
        <v>1</v>
      </c>
      <c r="P46" s="106">
        <v>43</v>
      </c>
      <c r="Q46" s="106" t="s">
        <v>152</v>
      </c>
      <c r="R46" s="109">
        <f>TT!B$6*$H$5*$H$6*$D47*$M47</f>
        <v>11414.324834030062</v>
      </c>
      <c r="S46" s="109">
        <f>TT!C$6*$H$5*$H$6*$D47*$M47</f>
        <v>11576.09982169604</v>
      </c>
      <c r="T46" s="109">
        <f>TT!D$6*$H$5*$H$6*$D47*$M47</f>
        <v>11737.874809362016</v>
      </c>
      <c r="U46" s="109">
        <f>TT!E$6*$H$5*$H$6*$D47*$M47</f>
        <v>11899.649797027996</v>
      </c>
      <c r="V46" s="109">
        <f>TT!F$6*$H$5*$H$6*$D47*$M47</f>
        <v>12061.424784693974</v>
      </c>
      <c r="W46" s="109">
        <f>TT!G$6*$H$5*$H$6*$D47*$M47</f>
        <v>12223.199772359951</v>
      </c>
      <c r="X46" s="109">
        <f>TT!H$6*$H$5*$H$6*$D47*$M47</f>
        <v>12396.438927646383</v>
      </c>
      <c r="Y46" s="109">
        <f>TT!I$6*$H$5*$H$6*$D47*$M47</f>
        <v>12569.678082932816</v>
      </c>
      <c r="Z46" s="109">
        <f>TT!J$6*$H$5*$H$6*$D47*$M47</f>
        <v>12742.91723821925</v>
      </c>
      <c r="AA46" s="109">
        <f>TT!K$6*$H$5*$H$6*$D47*$M47</f>
        <v>12916.156393505686</v>
      </c>
      <c r="AB46" s="109">
        <f>TT!L$6*$H$5*$H$6*$D47*$M47</f>
        <v>13089.395548792114</v>
      </c>
      <c r="AC46" s="109">
        <f>TT!M$6*$H$5*$H$6*$D47*$M47</f>
        <v>13274.91127874119</v>
      </c>
      <c r="AD46" s="109">
        <f>TT!N$6*$H$5*$H$6*$D47*$M47</f>
        <v>13460.427008690265</v>
      </c>
      <c r="AE46" s="109">
        <f>TT!O$6*$H$5*$H$6*$D47*$M47</f>
        <v>13645.94273863934</v>
      </c>
      <c r="AF46" s="109">
        <f>TT!P$6*$H$5*$H$6*$D47*$M47</f>
        <v>13831.458468588417</v>
      </c>
      <c r="AG46" s="109">
        <f>TT!Q$6*$H$5*$H$6*$D47*$M47</f>
        <v>14016.974198537493</v>
      </c>
      <c r="AH46" s="109">
        <f>TT!R$6*$H$5*$H$6*$D47*$M47</f>
        <v>14215.636481331674</v>
      </c>
      <c r="AI46" s="109">
        <f>TT!S$6*$H$5*$H$6*$D47*$M47</f>
        <v>14414.298764125853</v>
      </c>
      <c r="AJ46" s="109">
        <f>TT!T$6*$H$5*$H$6*$D47*$M47</f>
        <v>14612.961046920036</v>
      </c>
      <c r="AK46" s="109">
        <f>TT!U$6*$H$5*$H$6*$D47*$M47</f>
        <v>14811.623329714219</v>
      </c>
      <c r="AL46" s="109">
        <f>TT!V$6*$H$5*$H$6*$D47*$M47</f>
        <v>15010.285612508402</v>
      </c>
      <c r="AM46" s="109">
        <f>TT!W$6*$H$5*$H$6*$D47*$M47</f>
        <v>15220.054132019937</v>
      </c>
      <c r="AN46" s="109">
        <f>TT!X$6*$H$5*$H$6*$D47*$M47</f>
        <v>15429.822651531471</v>
      </c>
      <c r="AO46" s="109">
        <f>TT!Y$6*$H$5*$H$6*$D47*$M47</f>
        <v>15639.591171043005</v>
      </c>
      <c r="AP46" s="109">
        <f>TT!Z$6*$H$5*$H$6*$D47*$M47</f>
        <v>15849.359690554538</v>
      </c>
      <c r="AQ46" s="109">
        <f>TT!AA$6*$H$5*$H$6*$D47*$M47</f>
        <v>16059.128210066079</v>
      </c>
    </row>
    <row r="47" spans="2:43" x14ac:dyDescent="0.25">
      <c r="B47" s="106">
        <v>43</v>
      </c>
      <c r="C47" s="106" t="s">
        <v>152</v>
      </c>
      <c r="D47" s="113">
        <v>1.7658512107573462E-2</v>
      </c>
      <c r="J47" s="106" t="s">
        <v>111</v>
      </c>
      <c r="K47" s="106">
        <v>43</v>
      </c>
      <c r="L47" s="106" t="s">
        <v>152</v>
      </c>
      <c r="M47" s="106">
        <v>1</v>
      </c>
      <c r="P47" s="106">
        <v>99</v>
      </c>
      <c r="Q47" s="106" t="s">
        <v>153</v>
      </c>
      <c r="R47" s="109">
        <f>TT!B$6*$H$5*$H$6*$D48*$M48</f>
        <v>0</v>
      </c>
      <c r="S47" s="109">
        <f>TT!C$6*$H$5*$H$6*$D48*$M48</f>
        <v>0</v>
      </c>
      <c r="T47" s="109">
        <f>TT!D$6*$H$5*$H$6*$D48*$M48</f>
        <v>0</v>
      </c>
      <c r="U47" s="109">
        <f>TT!E$6*$H$5*$H$6*$D48*$M48</f>
        <v>0</v>
      </c>
      <c r="V47" s="109">
        <f>TT!F$6*$H$5*$H$6*$D48*$M48</f>
        <v>0</v>
      </c>
      <c r="W47" s="109">
        <f>TT!G$6*$H$5*$H$6*$D48*$M48</f>
        <v>0</v>
      </c>
      <c r="X47" s="109">
        <f>TT!H$6*$H$5*$H$6*$D48*$M48</f>
        <v>0</v>
      </c>
      <c r="Y47" s="109">
        <f>TT!I$6*$H$5*$H$6*$D48*$M48</f>
        <v>0</v>
      </c>
      <c r="Z47" s="109">
        <f>TT!J$6*$H$5*$H$6*$D48*$M48</f>
        <v>0</v>
      </c>
      <c r="AA47" s="109">
        <f>TT!K$6*$H$5*$H$6*$D48*$M48</f>
        <v>0</v>
      </c>
      <c r="AB47" s="109">
        <f>TT!L$6*$H$5*$H$6*$D48*$M48</f>
        <v>0</v>
      </c>
      <c r="AC47" s="109">
        <f>TT!M$6*$H$5*$H$6*$D48*$M48</f>
        <v>0</v>
      </c>
      <c r="AD47" s="109">
        <f>TT!N$6*$H$5*$H$6*$D48*$M48</f>
        <v>0</v>
      </c>
      <c r="AE47" s="109">
        <f>TT!O$6*$H$5*$H$6*$D48*$M48</f>
        <v>0</v>
      </c>
      <c r="AF47" s="109">
        <f>TT!P$6*$H$5*$H$6*$D48*$M48</f>
        <v>0</v>
      </c>
      <c r="AG47" s="109">
        <f>TT!Q$6*$H$5*$H$6*$D48*$M48</f>
        <v>0</v>
      </c>
      <c r="AH47" s="109">
        <f>TT!R$6*$H$5*$H$6*$D48*$M48</f>
        <v>0</v>
      </c>
      <c r="AI47" s="109">
        <f>TT!S$6*$H$5*$H$6*$D48*$M48</f>
        <v>0</v>
      </c>
      <c r="AJ47" s="109">
        <f>TT!T$6*$H$5*$H$6*$D48*$M48</f>
        <v>0</v>
      </c>
      <c r="AK47" s="109">
        <f>TT!U$6*$H$5*$H$6*$D48*$M48</f>
        <v>0</v>
      </c>
      <c r="AL47" s="109">
        <f>TT!V$6*$H$5*$H$6*$D48*$M48</f>
        <v>0</v>
      </c>
      <c r="AM47" s="109">
        <f>TT!W$6*$H$5*$H$6*$D48*$M48</f>
        <v>0</v>
      </c>
      <c r="AN47" s="109">
        <f>TT!X$6*$H$5*$H$6*$D48*$M48</f>
        <v>0</v>
      </c>
      <c r="AO47" s="109">
        <f>TT!Y$6*$H$5*$H$6*$D48*$M48</f>
        <v>0</v>
      </c>
      <c r="AP47" s="109">
        <f>TT!Z$6*$H$5*$H$6*$D48*$M48</f>
        <v>0</v>
      </c>
      <c r="AQ47" s="109">
        <f>TT!AA$6*$H$5*$H$6*$D48*$M48</f>
        <v>0</v>
      </c>
    </row>
    <row r="48" spans="2:43" x14ac:dyDescent="0.25">
      <c r="B48" s="106">
        <v>99</v>
      </c>
      <c r="C48" s="106" t="s">
        <v>153</v>
      </c>
      <c r="D48" s="113">
        <v>0</v>
      </c>
      <c r="J48" s="106" t="s">
        <v>111</v>
      </c>
      <c r="K48" s="106">
        <v>99</v>
      </c>
      <c r="L48" s="106" t="s">
        <v>153</v>
      </c>
      <c r="M48" s="106">
        <v>1</v>
      </c>
      <c r="P48" s="153" t="s">
        <v>7</v>
      </c>
      <c r="Q48" s="154"/>
      <c r="R48" s="109">
        <f>SUM(R5:R47)</f>
        <v>555691.33836782072</v>
      </c>
      <c r="S48" s="109">
        <f t="shared" ref="S48:AQ48" si="0">SUM(S5:S47)</f>
        <v>563567.14010972774</v>
      </c>
      <c r="T48" s="109">
        <f t="shared" si="0"/>
        <v>571442.94185163453</v>
      </c>
      <c r="U48" s="109">
        <f t="shared" si="0"/>
        <v>579318.74359354191</v>
      </c>
      <c r="V48" s="109">
        <f t="shared" si="0"/>
        <v>587194.54533544858</v>
      </c>
      <c r="W48" s="109">
        <f t="shared" si="0"/>
        <v>595070.34707735525</v>
      </c>
      <c r="X48" s="109">
        <f t="shared" si="0"/>
        <v>603504.26668789773</v>
      </c>
      <c r="Y48" s="109">
        <f t="shared" si="0"/>
        <v>611938.18629844044</v>
      </c>
      <c r="Z48" s="109">
        <f t="shared" si="0"/>
        <v>620372.10590898304</v>
      </c>
      <c r="AA48" s="109">
        <f t="shared" si="0"/>
        <v>628806.0255195254</v>
      </c>
      <c r="AB48" s="109">
        <f t="shared" si="0"/>
        <v>637239.94513006799</v>
      </c>
      <c r="AC48" s="109">
        <f t="shared" si="0"/>
        <v>646271.53357376985</v>
      </c>
      <c r="AD48" s="109">
        <f t="shared" si="0"/>
        <v>655303.12201747159</v>
      </c>
      <c r="AE48" s="109">
        <f t="shared" si="0"/>
        <v>664334.71046117344</v>
      </c>
      <c r="AF48" s="109">
        <f t="shared" si="0"/>
        <v>673366.29890487529</v>
      </c>
      <c r="AG48" s="109">
        <f t="shared" si="0"/>
        <v>682397.88734857738</v>
      </c>
      <c r="AH48" s="109">
        <f t="shared" si="0"/>
        <v>692069.49836493621</v>
      </c>
      <c r="AI48" s="109">
        <f t="shared" si="0"/>
        <v>701741.10938129527</v>
      </c>
      <c r="AJ48" s="109">
        <f t="shared" si="0"/>
        <v>711412.72039765446</v>
      </c>
      <c r="AK48" s="109">
        <f t="shared" si="0"/>
        <v>721084.33141401294</v>
      </c>
      <c r="AL48" s="109">
        <f t="shared" si="0"/>
        <v>730755.94243037223</v>
      </c>
      <c r="AM48" s="109">
        <f t="shared" si="0"/>
        <v>740968.24592179514</v>
      </c>
      <c r="AN48" s="109">
        <f t="shared" si="0"/>
        <v>751180.54941321816</v>
      </c>
      <c r="AO48" s="109">
        <f t="shared" si="0"/>
        <v>761392.85290464119</v>
      </c>
      <c r="AP48" s="109">
        <f t="shared" si="0"/>
        <v>771605.15639606398</v>
      </c>
      <c r="AQ48" s="109">
        <f t="shared" si="0"/>
        <v>781817.45988748735</v>
      </c>
    </row>
    <row r="49" spans="4:18" x14ac:dyDescent="0.25">
      <c r="D49" s="112"/>
      <c r="R49" s="110"/>
    </row>
  </sheetData>
  <mergeCells count="6">
    <mergeCell ref="P48:Q48"/>
    <mergeCell ref="F20:H22"/>
    <mergeCell ref="Q2:R3"/>
    <mergeCell ref="B4:D4"/>
    <mergeCell ref="F4:H4"/>
    <mergeCell ref="J4:M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E6C1F-D5FB-4B32-89EA-66FFF7EED211}">
  <sheetPr>
    <tabColor rgb="FFFF0000"/>
  </sheetPr>
  <dimension ref="A1:AI19"/>
  <sheetViews>
    <sheetView zoomScale="70" zoomScaleNormal="70" workbookViewId="0"/>
  </sheetViews>
  <sheetFormatPr defaultRowHeight="15" x14ac:dyDescent="0.25"/>
  <cols>
    <col min="1" max="1" width="45.5703125" customWidth="1"/>
  </cols>
  <sheetData>
    <row r="1" spans="1:35" ht="18.75" x14ac:dyDescent="0.3">
      <c r="A1" s="8" t="s">
        <v>214</v>
      </c>
    </row>
    <row r="2" spans="1:35" x14ac:dyDescent="0.25">
      <c r="A2" s="6" t="s">
        <v>2</v>
      </c>
      <c r="B2">
        <v>2019</v>
      </c>
      <c r="C2" s="11">
        <f>B2+1</f>
        <v>2020</v>
      </c>
      <c r="D2" s="11">
        <f>C2+1</f>
        <v>2021</v>
      </c>
      <c r="E2" s="11">
        <f>D2+1</f>
        <v>2022</v>
      </c>
      <c r="F2">
        <f t="shared" ref="F2:AI2" si="0">E2+1</f>
        <v>2023</v>
      </c>
      <c r="G2">
        <f t="shared" si="0"/>
        <v>2024</v>
      </c>
      <c r="H2">
        <f t="shared" si="0"/>
        <v>2025</v>
      </c>
      <c r="I2">
        <f t="shared" si="0"/>
        <v>2026</v>
      </c>
      <c r="J2">
        <f t="shared" si="0"/>
        <v>2027</v>
      </c>
      <c r="K2">
        <f t="shared" si="0"/>
        <v>2028</v>
      </c>
      <c r="L2">
        <f t="shared" si="0"/>
        <v>2029</v>
      </c>
      <c r="M2">
        <f t="shared" si="0"/>
        <v>2030</v>
      </c>
      <c r="N2">
        <f t="shared" si="0"/>
        <v>2031</v>
      </c>
      <c r="O2">
        <f t="shared" si="0"/>
        <v>2032</v>
      </c>
      <c r="P2">
        <f t="shared" si="0"/>
        <v>2033</v>
      </c>
      <c r="Q2">
        <f t="shared" si="0"/>
        <v>2034</v>
      </c>
      <c r="R2">
        <f t="shared" si="0"/>
        <v>2035</v>
      </c>
      <c r="S2">
        <f t="shared" si="0"/>
        <v>2036</v>
      </c>
      <c r="T2">
        <f t="shared" si="0"/>
        <v>2037</v>
      </c>
      <c r="U2">
        <f t="shared" si="0"/>
        <v>2038</v>
      </c>
      <c r="V2">
        <f t="shared" si="0"/>
        <v>2039</v>
      </c>
      <c r="W2">
        <f t="shared" si="0"/>
        <v>2040</v>
      </c>
      <c r="X2">
        <f t="shared" si="0"/>
        <v>2041</v>
      </c>
      <c r="Y2">
        <f t="shared" si="0"/>
        <v>2042</v>
      </c>
      <c r="Z2">
        <f t="shared" si="0"/>
        <v>2043</v>
      </c>
      <c r="AA2">
        <f t="shared" si="0"/>
        <v>2044</v>
      </c>
      <c r="AB2">
        <f t="shared" si="0"/>
        <v>2045</v>
      </c>
      <c r="AC2">
        <f t="shared" si="0"/>
        <v>2046</v>
      </c>
      <c r="AD2">
        <f t="shared" si="0"/>
        <v>2047</v>
      </c>
      <c r="AE2">
        <f t="shared" si="0"/>
        <v>2048</v>
      </c>
      <c r="AF2">
        <f t="shared" si="0"/>
        <v>2049</v>
      </c>
      <c r="AG2">
        <f t="shared" si="0"/>
        <v>2050</v>
      </c>
      <c r="AH2">
        <f t="shared" si="0"/>
        <v>2051</v>
      </c>
      <c r="AI2">
        <f t="shared" si="0"/>
        <v>2052</v>
      </c>
    </row>
    <row r="3" spans="1:35" x14ac:dyDescent="0.25">
      <c r="C3" s="11"/>
      <c r="D3" s="11"/>
      <c r="E3" s="11"/>
    </row>
    <row r="4" spans="1:35" x14ac:dyDescent="0.25">
      <c r="A4" s="6" t="s">
        <v>168</v>
      </c>
      <c r="B4" s="47">
        <v>0</v>
      </c>
      <c r="C4" s="48">
        <v>0</v>
      </c>
      <c r="D4" s="48">
        <v>0</v>
      </c>
      <c r="E4" s="48">
        <v>0</v>
      </c>
      <c r="F4" s="47">
        <v>0</v>
      </c>
      <c r="G4" s="47">
        <v>68.599999999999994</v>
      </c>
      <c r="H4" s="47">
        <v>68.599999999999994</v>
      </c>
      <c r="I4" s="47">
        <v>68.599999999999994</v>
      </c>
      <c r="J4" s="47">
        <v>0</v>
      </c>
      <c r="K4" s="47">
        <v>0</v>
      </c>
      <c r="L4" s="47">
        <v>0</v>
      </c>
      <c r="M4" s="47">
        <v>0</v>
      </c>
      <c r="N4" s="47">
        <v>0</v>
      </c>
      <c r="O4" s="47">
        <v>0</v>
      </c>
      <c r="P4" s="47">
        <v>0</v>
      </c>
      <c r="Q4" s="47">
        <v>0</v>
      </c>
      <c r="R4" s="47">
        <v>0</v>
      </c>
      <c r="S4" s="47">
        <v>0</v>
      </c>
      <c r="T4" s="47">
        <v>0</v>
      </c>
      <c r="U4" s="47">
        <v>0</v>
      </c>
      <c r="V4" s="47">
        <v>0</v>
      </c>
      <c r="W4" s="47">
        <v>0</v>
      </c>
      <c r="X4" s="47">
        <v>0</v>
      </c>
      <c r="Y4" s="47">
        <v>0</v>
      </c>
      <c r="Z4" s="47">
        <v>0</v>
      </c>
      <c r="AA4" s="47">
        <v>0</v>
      </c>
      <c r="AB4" s="47">
        <v>0</v>
      </c>
      <c r="AC4" s="47">
        <v>0</v>
      </c>
      <c r="AD4" s="47">
        <v>0</v>
      </c>
      <c r="AE4" s="47">
        <v>0</v>
      </c>
      <c r="AF4" s="47">
        <v>0</v>
      </c>
      <c r="AG4" s="47">
        <v>0</v>
      </c>
      <c r="AH4" s="47">
        <v>0</v>
      </c>
      <c r="AI4" s="47">
        <v>0</v>
      </c>
    </row>
    <row r="5" spans="1:35" x14ac:dyDescent="0.25">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row>
    <row r="6" spans="1:35" x14ac:dyDescent="0.25">
      <c r="A6" s="6" t="s">
        <v>63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row>
    <row r="7" spans="1:35" x14ac:dyDescent="0.25">
      <c r="A7" s="43" t="s">
        <v>3</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row>
    <row r="8" spans="1:35" x14ac:dyDescent="0.25">
      <c r="A8" s="44" t="s">
        <v>4</v>
      </c>
      <c r="B8" s="49">
        <v>0</v>
      </c>
      <c r="C8" s="49">
        <v>0</v>
      </c>
      <c r="D8" s="49">
        <v>0</v>
      </c>
      <c r="E8" s="49">
        <v>0</v>
      </c>
      <c r="F8" s="49">
        <v>0</v>
      </c>
      <c r="G8" s="49">
        <v>0</v>
      </c>
      <c r="H8" s="49">
        <v>0</v>
      </c>
      <c r="I8" s="49">
        <v>0</v>
      </c>
      <c r="J8" s="49">
        <v>0</v>
      </c>
      <c r="K8" s="49">
        <v>0</v>
      </c>
      <c r="L8" s="49">
        <v>0</v>
      </c>
      <c r="M8" s="49">
        <v>6.6</v>
      </c>
      <c r="N8" s="49">
        <v>0</v>
      </c>
      <c r="O8" s="49">
        <v>0</v>
      </c>
      <c r="P8" s="49">
        <v>0</v>
      </c>
      <c r="Q8" s="49">
        <v>0</v>
      </c>
      <c r="R8" s="49">
        <v>0</v>
      </c>
      <c r="S8" s="49">
        <v>0</v>
      </c>
      <c r="T8" s="49">
        <v>0</v>
      </c>
      <c r="U8" s="49">
        <v>0</v>
      </c>
      <c r="V8" s="49">
        <v>0</v>
      </c>
      <c r="W8" s="49">
        <v>6.6</v>
      </c>
      <c r="X8" s="49">
        <v>0</v>
      </c>
      <c r="Y8" s="49">
        <v>0</v>
      </c>
      <c r="Z8" s="49">
        <v>0</v>
      </c>
      <c r="AA8" s="49">
        <v>0</v>
      </c>
      <c r="AB8" s="49">
        <v>0</v>
      </c>
      <c r="AC8" s="49">
        <v>0</v>
      </c>
      <c r="AD8" s="49">
        <v>0</v>
      </c>
      <c r="AE8" s="49">
        <v>0</v>
      </c>
      <c r="AF8" s="49">
        <v>0</v>
      </c>
      <c r="AG8" s="49">
        <v>6.6</v>
      </c>
      <c r="AH8" s="49">
        <v>0</v>
      </c>
      <c r="AI8" s="49">
        <v>0</v>
      </c>
    </row>
    <row r="9" spans="1:35" x14ac:dyDescent="0.25">
      <c r="A9" s="44" t="s">
        <v>5</v>
      </c>
      <c r="B9" s="49">
        <v>0</v>
      </c>
      <c r="C9" s="49">
        <v>0</v>
      </c>
      <c r="D9" s="49">
        <v>2.4</v>
      </c>
      <c r="E9" s="49">
        <v>0</v>
      </c>
      <c r="F9" s="49">
        <v>0</v>
      </c>
      <c r="G9" s="49">
        <v>0</v>
      </c>
      <c r="H9" s="49">
        <v>0</v>
      </c>
      <c r="I9" s="49">
        <v>0</v>
      </c>
      <c r="J9" s="49">
        <v>0</v>
      </c>
      <c r="K9" s="49">
        <v>0</v>
      </c>
      <c r="L9" s="49">
        <v>0</v>
      </c>
      <c r="M9" s="49">
        <v>2</v>
      </c>
      <c r="N9" s="49">
        <v>0</v>
      </c>
      <c r="O9" s="49">
        <v>0</v>
      </c>
      <c r="P9" s="49">
        <v>0</v>
      </c>
      <c r="Q9" s="49">
        <v>0</v>
      </c>
      <c r="R9" s="49">
        <v>3.3</v>
      </c>
      <c r="S9" s="49">
        <v>0</v>
      </c>
      <c r="T9" s="49">
        <v>0</v>
      </c>
      <c r="U9" s="49">
        <v>0</v>
      </c>
      <c r="V9" s="49">
        <v>0</v>
      </c>
      <c r="W9" s="49">
        <v>4.9000000000000004</v>
      </c>
      <c r="X9" s="49">
        <v>0</v>
      </c>
      <c r="Y9" s="49">
        <v>0</v>
      </c>
      <c r="Z9" s="49">
        <v>0</v>
      </c>
      <c r="AA9" s="49">
        <v>0</v>
      </c>
      <c r="AB9" s="49">
        <v>0</v>
      </c>
      <c r="AC9" s="49">
        <v>0</v>
      </c>
      <c r="AD9" s="49">
        <v>0</v>
      </c>
      <c r="AE9" s="49">
        <v>0</v>
      </c>
      <c r="AF9" s="49">
        <v>0</v>
      </c>
      <c r="AG9" s="49">
        <v>10</v>
      </c>
      <c r="AH9" s="49">
        <v>0</v>
      </c>
      <c r="AI9" s="49">
        <v>0</v>
      </c>
    </row>
    <row r="10" spans="1:35" x14ac:dyDescent="0.25">
      <c r="A10" s="44" t="s">
        <v>6</v>
      </c>
      <c r="B10" s="49">
        <v>0</v>
      </c>
      <c r="C10" s="49">
        <v>0</v>
      </c>
      <c r="D10" s="49">
        <v>0</v>
      </c>
      <c r="E10" s="49">
        <v>0</v>
      </c>
      <c r="F10" s="49">
        <v>0</v>
      </c>
      <c r="G10" s="49">
        <v>0</v>
      </c>
      <c r="H10" s="49">
        <v>0</v>
      </c>
      <c r="I10" s="49">
        <v>0</v>
      </c>
      <c r="J10" s="49">
        <v>0</v>
      </c>
      <c r="K10" s="49">
        <v>0</v>
      </c>
      <c r="L10" s="49">
        <v>0</v>
      </c>
      <c r="M10" s="49">
        <v>0.1</v>
      </c>
      <c r="N10" s="49">
        <v>0</v>
      </c>
      <c r="O10" s="49">
        <v>0</v>
      </c>
      <c r="P10" s="49">
        <v>0</v>
      </c>
      <c r="Q10" s="49">
        <v>0</v>
      </c>
      <c r="R10" s="49">
        <v>0.1</v>
      </c>
      <c r="S10" s="49">
        <v>0</v>
      </c>
      <c r="T10" s="49">
        <v>0</v>
      </c>
      <c r="U10" s="49">
        <v>0</v>
      </c>
      <c r="V10" s="49">
        <v>0</v>
      </c>
      <c r="W10" s="49">
        <v>0.1</v>
      </c>
      <c r="X10" s="49">
        <v>0</v>
      </c>
      <c r="Y10" s="49">
        <v>0</v>
      </c>
      <c r="Z10" s="49">
        <v>0</v>
      </c>
      <c r="AA10" s="49">
        <v>0</v>
      </c>
      <c r="AB10" s="49">
        <v>0.1</v>
      </c>
      <c r="AC10" s="49">
        <v>0</v>
      </c>
      <c r="AD10" s="49">
        <v>0</v>
      </c>
      <c r="AE10" s="49">
        <v>0</v>
      </c>
      <c r="AF10" s="49">
        <v>0</v>
      </c>
      <c r="AG10" s="49">
        <v>0.1</v>
      </c>
      <c r="AH10" s="49">
        <v>0</v>
      </c>
      <c r="AI10" s="49">
        <v>0</v>
      </c>
    </row>
    <row r="11" spans="1:35" x14ac:dyDescent="0.25">
      <c r="A11" s="44" t="s">
        <v>7</v>
      </c>
      <c r="B11" s="49">
        <f>B8+B9+B10</f>
        <v>0</v>
      </c>
      <c r="C11" s="49">
        <f t="shared" ref="C11:AI11" si="1">C8+C9+C10</f>
        <v>0</v>
      </c>
      <c r="D11" s="49">
        <f t="shared" si="1"/>
        <v>2.4</v>
      </c>
      <c r="E11" s="49">
        <f t="shared" si="1"/>
        <v>0</v>
      </c>
      <c r="F11" s="49">
        <f t="shared" si="1"/>
        <v>0</v>
      </c>
      <c r="G11" s="49">
        <f t="shared" si="1"/>
        <v>0</v>
      </c>
      <c r="H11" s="49">
        <f t="shared" si="1"/>
        <v>0</v>
      </c>
      <c r="I11" s="49">
        <f t="shared" si="1"/>
        <v>0</v>
      </c>
      <c r="J11" s="49">
        <f t="shared" si="1"/>
        <v>0</v>
      </c>
      <c r="K11" s="49">
        <f t="shared" si="1"/>
        <v>0</v>
      </c>
      <c r="L11" s="49">
        <f t="shared" si="1"/>
        <v>0</v>
      </c>
      <c r="M11" s="49">
        <f t="shared" si="1"/>
        <v>8.6999999999999993</v>
      </c>
      <c r="N11" s="49">
        <f t="shared" si="1"/>
        <v>0</v>
      </c>
      <c r="O11" s="49">
        <f t="shared" si="1"/>
        <v>0</v>
      </c>
      <c r="P11" s="49">
        <f t="shared" si="1"/>
        <v>0</v>
      </c>
      <c r="Q11" s="49">
        <f t="shared" si="1"/>
        <v>0</v>
      </c>
      <c r="R11" s="49">
        <f t="shared" si="1"/>
        <v>3.4</v>
      </c>
      <c r="S11" s="49">
        <f t="shared" si="1"/>
        <v>0</v>
      </c>
      <c r="T11" s="49">
        <f t="shared" si="1"/>
        <v>0</v>
      </c>
      <c r="U11" s="49">
        <f t="shared" si="1"/>
        <v>0</v>
      </c>
      <c r="V11" s="49">
        <f t="shared" si="1"/>
        <v>0</v>
      </c>
      <c r="W11" s="49">
        <f t="shared" si="1"/>
        <v>11.6</v>
      </c>
      <c r="X11" s="49">
        <f t="shared" si="1"/>
        <v>0</v>
      </c>
      <c r="Y11" s="49">
        <f t="shared" si="1"/>
        <v>0</v>
      </c>
      <c r="Z11" s="49">
        <f t="shared" si="1"/>
        <v>0</v>
      </c>
      <c r="AA11" s="49">
        <f t="shared" si="1"/>
        <v>0</v>
      </c>
      <c r="AB11" s="49">
        <f t="shared" si="1"/>
        <v>0.1</v>
      </c>
      <c r="AC11" s="49">
        <f t="shared" si="1"/>
        <v>0</v>
      </c>
      <c r="AD11" s="49">
        <f t="shared" si="1"/>
        <v>0</v>
      </c>
      <c r="AE11" s="49">
        <f t="shared" si="1"/>
        <v>0</v>
      </c>
      <c r="AF11" s="49">
        <f t="shared" si="1"/>
        <v>0</v>
      </c>
      <c r="AG11" s="49">
        <f t="shared" si="1"/>
        <v>16.700000000000003</v>
      </c>
      <c r="AH11" s="49">
        <f t="shared" si="1"/>
        <v>0</v>
      </c>
      <c r="AI11" s="49">
        <f t="shared" si="1"/>
        <v>0</v>
      </c>
    </row>
    <row r="12" spans="1:35" x14ac:dyDescent="0.25">
      <c r="A12" s="46" t="s">
        <v>8</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row>
    <row r="13" spans="1:35" x14ac:dyDescent="0.25">
      <c r="A13" s="44" t="s">
        <v>9</v>
      </c>
      <c r="B13" s="49">
        <v>0</v>
      </c>
      <c r="C13" s="49">
        <v>0</v>
      </c>
      <c r="D13" s="49">
        <v>0</v>
      </c>
      <c r="E13" s="49">
        <v>0</v>
      </c>
      <c r="F13" s="49">
        <v>0</v>
      </c>
      <c r="G13" s="49">
        <v>0</v>
      </c>
      <c r="H13" s="49">
        <v>0</v>
      </c>
      <c r="I13" s="49">
        <v>1</v>
      </c>
      <c r="J13" s="49">
        <v>0</v>
      </c>
      <c r="K13" s="49">
        <v>0</v>
      </c>
      <c r="L13" s="49">
        <v>0</v>
      </c>
      <c r="M13" s="49">
        <v>0</v>
      </c>
      <c r="N13" s="49">
        <v>0</v>
      </c>
      <c r="O13" s="49">
        <v>0</v>
      </c>
      <c r="P13" s="49">
        <v>0</v>
      </c>
      <c r="Q13" s="49">
        <v>0</v>
      </c>
      <c r="R13" s="49">
        <v>0</v>
      </c>
      <c r="S13" s="49">
        <v>0</v>
      </c>
      <c r="T13" s="49">
        <v>0</v>
      </c>
      <c r="U13" s="49">
        <v>0</v>
      </c>
      <c r="V13" s="49">
        <v>0</v>
      </c>
      <c r="W13" s="49">
        <v>0</v>
      </c>
      <c r="X13" s="49">
        <v>0</v>
      </c>
      <c r="Y13" s="49">
        <v>0</v>
      </c>
      <c r="Z13" s="49">
        <v>0</v>
      </c>
      <c r="AA13" s="49">
        <v>0</v>
      </c>
      <c r="AB13" s="49">
        <v>5</v>
      </c>
      <c r="AC13" s="49">
        <v>0</v>
      </c>
      <c r="AD13" s="49">
        <v>0</v>
      </c>
      <c r="AE13" s="49">
        <v>0</v>
      </c>
      <c r="AF13" s="49">
        <v>0</v>
      </c>
      <c r="AG13" s="49">
        <v>2.5</v>
      </c>
      <c r="AH13" s="49">
        <v>0</v>
      </c>
      <c r="AI13" s="49">
        <v>0</v>
      </c>
    </row>
    <row r="14" spans="1:35" x14ac:dyDescent="0.25">
      <c r="A14" s="44"/>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row>
    <row r="15" spans="1:35" x14ac:dyDescent="0.25">
      <c r="A15" s="45" t="s">
        <v>101</v>
      </c>
      <c r="B15" s="49">
        <f>B13-B11</f>
        <v>0</v>
      </c>
      <c r="C15" s="49">
        <f t="shared" ref="C15:AI15" si="2">C13-C11</f>
        <v>0</v>
      </c>
      <c r="D15" s="49">
        <f t="shared" si="2"/>
        <v>-2.4</v>
      </c>
      <c r="E15" s="49">
        <f t="shared" si="2"/>
        <v>0</v>
      </c>
      <c r="F15" s="49">
        <f t="shared" si="2"/>
        <v>0</v>
      </c>
      <c r="G15" s="49">
        <f t="shared" si="2"/>
        <v>0</v>
      </c>
      <c r="H15" s="49">
        <f t="shared" si="2"/>
        <v>0</v>
      </c>
      <c r="I15" s="49">
        <f t="shared" si="2"/>
        <v>1</v>
      </c>
      <c r="J15" s="49">
        <f t="shared" si="2"/>
        <v>0</v>
      </c>
      <c r="K15" s="49">
        <f t="shared" si="2"/>
        <v>0</v>
      </c>
      <c r="L15" s="49">
        <f t="shared" si="2"/>
        <v>0</v>
      </c>
      <c r="M15" s="49">
        <f t="shared" si="2"/>
        <v>-8.6999999999999993</v>
      </c>
      <c r="N15" s="49">
        <f t="shared" si="2"/>
        <v>0</v>
      </c>
      <c r="O15" s="49">
        <f t="shared" si="2"/>
        <v>0</v>
      </c>
      <c r="P15" s="49">
        <f t="shared" si="2"/>
        <v>0</v>
      </c>
      <c r="Q15" s="49">
        <f t="shared" si="2"/>
        <v>0</v>
      </c>
      <c r="R15" s="49">
        <f t="shared" si="2"/>
        <v>-3.4</v>
      </c>
      <c r="S15" s="49">
        <f t="shared" si="2"/>
        <v>0</v>
      </c>
      <c r="T15" s="49">
        <f t="shared" si="2"/>
        <v>0</v>
      </c>
      <c r="U15" s="49">
        <f t="shared" si="2"/>
        <v>0</v>
      </c>
      <c r="V15" s="49">
        <f t="shared" si="2"/>
        <v>0</v>
      </c>
      <c r="W15" s="49">
        <f t="shared" si="2"/>
        <v>-11.6</v>
      </c>
      <c r="X15" s="49">
        <f t="shared" si="2"/>
        <v>0</v>
      </c>
      <c r="Y15" s="49">
        <f t="shared" si="2"/>
        <v>0</v>
      </c>
      <c r="Z15" s="49">
        <f t="shared" si="2"/>
        <v>0</v>
      </c>
      <c r="AA15" s="49">
        <f t="shared" si="2"/>
        <v>0</v>
      </c>
      <c r="AB15" s="49">
        <f t="shared" si="2"/>
        <v>4.9000000000000004</v>
      </c>
      <c r="AC15" s="49">
        <f t="shared" si="2"/>
        <v>0</v>
      </c>
      <c r="AD15" s="49">
        <f t="shared" si="2"/>
        <v>0</v>
      </c>
      <c r="AE15" s="49">
        <f t="shared" si="2"/>
        <v>0</v>
      </c>
      <c r="AF15" s="49">
        <f t="shared" si="2"/>
        <v>0</v>
      </c>
      <c r="AG15" s="49">
        <f t="shared" si="2"/>
        <v>-14.200000000000003</v>
      </c>
      <c r="AH15" s="49">
        <f t="shared" si="2"/>
        <v>0</v>
      </c>
      <c r="AI15" s="49">
        <f t="shared" si="2"/>
        <v>0</v>
      </c>
    </row>
    <row r="18" spans="1:32" x14ac:dyDescent="0.25">
      <c r="A18" s="3"/>
      <c r="M18" s="4"/>
      <c r="N18" t="s">
        <v>10</v>
      </c>
      <c r="AB18" s="4"/>
      <c r="AF18" s="4"/>
    </row>
    <row r="19" spans="1:32" x14ac:dyDescent="0.25">
      <c r="K19" s="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266B-1BA2-4437-BCEA-3DFCB3981D8D}">
  <sheetPr>
    <tabColor rgb="FFFFC000"/>
  </sheetPr>
  <dimension ref="A1:W36"/>
  <sheetViews>
    <sheetView topLeftCell="A13" zoomScaleNormal="100" workbookViewId="0">
      <selection activeCell="G19" sqref="G19"/>
    </sheetView>
  </sheetViews>
  <sheetFormatPr defaultColWidth="8.7109375" defaultRowHeight="15" x14ac:dyDescent="0.25"/>
  <cols>
    <col min="1" max="1" width="28.28515625" style="62" customWidth="1"/>
    <col min="2" max="3" width="10.28515625" style="62" bestFit="1" customWidth="1"/>
    <col min="4" max="4" width="14.7109375" style="62" bestFit="1" customWidth="1"/>
    <col min="5" max="5" width="14.42578125" style="62" bestFit="1" customWidth="1"/>
    <col min="6" max="7" width="14.42578125" style="62" customWidth="1"/>
    <col min="8" max="8" width="28.42578125" style="62" bestFit="1" customWidth="1"/>
    <col min="9" max="9" width="63.42578125" style="62" bestFit="1" customWidth="1"/>
    <col min="10" max="15" width="9.7109375" style="62" bestFit="1" customWidth="1"/>
    <col min="16" max="23" width="8.7109375" style="62" customWidth="1"/>
    <col min="24" max="16384" width="8.7109375" style="62"/>
  </cols>
  <sheetData>
    <row r="1" spans="1:23" ht="18.75" x14ac:dyDescent="0.25">
      <c r="A1" s="61" t="s">
        <v>66</v>
      </c>
    </row>
    <row r="3" spans="1:23" ht="15" customHeight="1" x14ac:dyDescent="0.25">
      <c r="A3" s="63" t="s">
        <v>32</v>
      </c>
      <c r="B3" s="159" t="s">
        <v>75</v>
      </c>
      <c r="C3" s="159"/>
      <c r="D3" s="159"/>
      <c r="E3" s="159"/>
      <c r="F3" s="64"/>
      <c r="G3" s="64"/>
      <c r="H3" s="63"/>
      <c r="P3" s="159"/>
      <c r="Q3" s="159"/>
      <c r="R3" s="159"/>
      <c r="S3" s="159"/>
      <c r="T3" s="159"/>
      <c r="U3" s="159"/>
      <c r="V3" s="159"/>
      <c r="W3" s="159"/>
    </row>
    <row r="4" spans="1:23" ht="15" customHeight="1" x14ac:dyDescent="0.25">
      <c r="A4" s="63"/>
      <c r="B4" s="64" t="s">
        <v>68</v>
      </c>
      <c r="C4" s="64" t="s">
        <v>69</v>
      </c>
      <c r="D4" s="64" t="s">
        <v>70</v>
      </c>
      <c r="E4" s="64" t="s">
        <v>71</v>
      </c>
      <c r="F4" s="64"/>
      <c r="G4" s="64"/>
      <c r="H4" s="63"/>
      <c r="I4" s="64"/>
      <c r="J4" s="64"/>
      <c r="K4" s="64"/>
      <c r="L4" s="64"/>
      <c r="P4" s="64"/>
      <c r="Q4" s="64"/>
      <c r="R4" s="64"/>
      <c r="S4" s="64"/>
      <c r="T4" s="64"/>
      <c r="U4" s="64"/>
      <c r="V4" s="64"/>
      <c r="W4" s="64"/>
    </row>
    <row r="5" spans="1:23" ht="15" hidden="1" customHeight="1" x14ac:dyDescent="0.25">
      <c r="A5" s="65" t="s">
        <v>33</v>
      </c>
      <c r="B5" s="69">
        <v>937508.10072900006</v>
      </c>
      <c r="C5" s="69">
        <v>854992.06488399999</v>
      </c>
      <c r="D5" s="69">
        <v>35081.607332</v>
      </c>
      <c r="E5" s="69">
        <v>47434.428512999999</v>
      </c>
      <c r="F5" s="69"/>
      <c r="G5" s="69"/>
      <c r="H5" s="65"/>
      <c r="I5" s="69"/>
      <c r="J5" s="69"/>
      <c r="K5" s="69"/>
      <c r="L5" s="69"/>
      <c r="P5" s="69"/>
      <c r="Q5" s="69"/>
      <c r="R5" s="69"/>
      <c r="S5" s="69"/>
      <c r="T5" s="69"/>
      <c r="U5" s="69"/>
      <c r="V5" s="69"/>
      <c r="W5" s="69"/>
    </row>
    <row r="6" spans="1:23" ht="15" customHeight="1" x14ac:dyDescent="0.25">
      <c r="A6" s="65" t="s">
        <v>34</v>
      </c>
      <c r="B6" s="69">
        <v>4048058.068895</v>
      </c>
      <c r="C6" s="69">
        <v>3672981.496113</v>
      </c>
      <c r="D6" s="69">
        <v>136664.322591</v>
      </c>
      <c r="E6" s="69">
        <v>238412.25014299998</v>
      </c>
      <c r="F6" s="69"/>
      <c r="G6" s="69"/>
      <c r="H6" s="65"/>
      <c r="I6" s="69"/>
      <c r="J6" s="69"/>
      <c r="K6" s="69"/>
      <c r="L6" s="69"/>
      <c r="P6" s="69"/>
      <c r="Q6" s="69"/>
      <c r="R6" s="69"/>
      <c r="S6" s="69"/>
      <c r="T6" s="69"/>
      <c r="U6" s="69"/>
      <c r="V6" s="69"/>
      <c r="W6" s="69"/>
    </row>
    <row r="7" spans="1:23" ht="15" customHeight="1" x14ac:dyDescent="0.25">
      <c r="A7" s="65" t="s">
        <v>35</v>
      </c>
      <c r="B7" s="69">
        <v>2458430.4896050002</v>
      </c>
      <c r="C7" s="69">
        <v>2295219.8003369998</v>
      </c>
      <c r="D7" s="69">
        <v>75520.532359000004</v>
      </c>
      <c r="E7" s="69">
        <v>87690.156915</v>
      </c>
      <c r="F7" s="69"/>
      <c r="G7" s="69"/>
      <c r="H7" s="65"/>
      <c r="I7" s="69"/>
      <c r="J7" s="69"/>
      <c r="K7" s="69"/>
      <c r="L7" s="69"/>
      <c r="P7" s="69"/>
      <c r="Q7" s="69"/>
      <c r="R7" s="69"/>
      <c r="S7" s="69"/>
      <c r="T7" s="69"/>
      <c r="U7" s="69"/>
      <c r="V7" s="69"/>
      <c r="W7" s="69"/>
    </row>
    <row r="8" spans="1:23" ht="15" hidden="1" customHeight="1" x14ac:dyDescent="0.25">
      <c r="A8" s="65" t="s">
        <v>36</v>
      </c>
      <c r="B8" s="69">
        <v>801893.83626400004</v>
      </c>
      <c r="C8" s="69">
        <v>727557.95273700007</v>
      </c>
      <c r="D8" s="69">
        <v>30576.160425000002</v>
      </c>
      <c r="E8" s="69">
        <v>43759.723101000003</v>
      </c>
      <c r="F8" s="69"/>
      <c r="G8" s="69"/>
      <c r="H8" s="65"/>
      <c r="I8" s="69"/>
      <c r="J8" s="69"/>
      <c r="K8" s="69"/>
      <c r="L8" s="69"/>
      <c r="P8" s="69"/>
      <c r="Q8" s="69"/>
      <c r="R8" s="69"/>
      <c r="S8" s="69"/>
      <c r="T8" s="69"/>
      <c r="U8" s="69"/>
      <c r="V8" s="69"/>
      <c r="W8" s="69"/>
    </row>
    <row r="9" spans="1:23" ht="15" customHeight="1" x14ac:dyDescent="0.25"/>
    <row r="10" spans="1:23" ht="15" customHeight="1" x14ac:dyDescent="0.25">
      <c r="A10" s="63" t="s">
        <v>37</v>
      </c>
      <c r="B10" s="159" t="s">
        <v>75</v>
      </c>
      <c r="C10" s="159"/>
      <c r="D10" s="159"/>
      <c r="E10" s="159"/>
      <c r="F10" s="64"/>
      <c r="G10" s="64"/>
      <c r="H10" s="63"/>
      <c r="I10" s="159"/>
      <c r="J10" s="159"/>
      <c r="K10" s="159"/>
      <c r="L10" s="159"/>
      <c r="P10" s="159"/>
      <c r="Q10" s="159"/>
      <c r="R10" s="159"/>
      <c r="S10" s="159"/>
      <c r="T10" s="159"/>
      <c r="U10" s="159"/>
      <c r="V10" s="159"/>
      <c r="W10" s="159"/>
    </row>
    <row r="11" spans="1:23" ht="15" customHeight="1" x14ac:dyDescent="0.25">
      <c r="A11" s="63"/>
      <c r="B11" s="64" t="s">
        <v>68</v>
      </c>
      <c r="C11" s="64" t="s">
        <v>69</v>
      </c>
      <c r="D11" s="64" t="s">
        <v>70</v>
      </c>
      <c r="E11" s="64" t="s">
        <v>71</v>
      </c>
      <c r="F11" s="64"/>
      <c r="G11" s="64"/>
      <c r="H11" s="63"/>
      <c r="I11" s="64"/>
      <c r="J11" s="64"/>
      <c r="K11" s="64"/>
      <c r="L11" s="64"/>
      <c r="P11" s="64"/>
      <c r="Q11" s="64"/>
      <c r="R11" s="64"/>
      <c r="S11" s="64"/>
      <c r="T11" s="64"/>
      <c r="U11" s="64"/>
      <c r="V11" s="64"/>
      <c r="W11" s="64"/>
    </row>
    <row r="12" spans="1:23" ht="15" hidden="1" customHeight="1" x14ac:dyDescent="0.25">
      <c r="A12" s="65" t="s">
        <v>38</v>
      </c>
      <c r="B12" s="69">
        <v>1487821.305747</v>
      </c>
      <c r="C12" s="69">
        <v>1356992.9231500002</v>
      </c>
      <c r="D12" s="69">
        <v>52772.676747999998</v>
      </c>
      <c r="E12" s="69">
        <v>78055.705856</v>
      </c>
      <c r="F12" s="69"/>
      <c r="G12" s="69"/>
      <c r="H12" s="65"/>
      <c r="I12" s="69"/>
      <c r="J12" s="69"/>
      <c r="K12" s="69"/>
      <c r="L12" s="69"/>
      <c r="P12" s="69"/>
      <c r="Q12" s="69"/>
      <c r="R12" s="69"/>
      <c r="S12" s="69"/>
      <c r="T12" s="69"/>
      <c r="U12" s="69"/>
      <c r="V12" s="69"/>
      <c r="W12" s="69"/>
    </row>
    <row r="13" spans="1:23" ht="15" customHeight="1" x14ac:dyDescent="0.25">
      <c r="A13" s="65" t="s">
        <v>39</v>
      </c>
      <c r="B13" s="69">
        <v>5247407.7619270002</v>
      </c>
      <c r="C13" s="69">
        <v>4756955.204384</v>
      </c>
      <c r="D13" s="69">
        <v>189138.20864900001</v>
      </c>
      <c r="E13" s="69">
        <v>301314.34878299996</v>
      </c>
      <c r="F13" s="69"/>
      <c r="G13" s="69"/>
      <c r="H13" s="65"/>
      <c r="I13" s="69"/>
      <c r="J13" s="64"/>
      <c r="K13" s="69"/>
      <c r="L13" s="69"/>
      <c r="P13" s="69"/>
      <c r="Q13" s="69"/>
      <c r="R13" s="69"/>
      <c r="S13" s="69"/>
      <c r="T13" s="69"/>
      <c r="U13" s="69"/>
      <c r="V13" s="69"/>
      <c r="W13" s="69"/>
    </row>
    <row r="14" spans="1:23" ht="15" customHeight="1" x14ac:dyDescent="0.25">
      <c r="A14" s="65" t="s">
        <v>40</v>
      </c>
      <c r="B14" s="69">
        <v>1108530.7477289999</v>
      </c>
      <c r="C14" s="69">
        <v>999481.10853499989</v>
      </c>
      <c r="D14" s="69">
        <v>43956.012723</v>
      </c>
      <c r="E14" s="69">
        <v>65093.626475000005</v>
      </c>
      <c r="F14" s="69"/>
      <c r="G14" s="69"/>
      <c r="H14" s="65"/>
      <c r="I14" s="69"/>
      <c r="J14" s="69"/>
      <c r="K14" s="69"/>
      <c r="L14" s="69"/>
      <c r="P14" s="69"/>
      <c r="Q14" s="69"/>
      <c r="R14" s="69"/>
      <c r="S14" s="69"/>
      <c r="T14" s="69"/>
      <c r="U14" s="69"/>
      <c r="V14" s="69"/>
      <c r="W14" s="69"/>
    </row>
    <row r="15" spans="1:23" ht="30" hidden="1" customHeight="1" x14ac:dyDescent="0.25">
      <c r="A15" s="65" t="s">
        <v>41</v>
      </c>
      <c r="B15" s="69">
        <v>1091935.527586</v>
      </c>
      <c r="C15" s="69">
        <v>983929.88898000005</v>
      </c>
      <c r="D15" s="69">
        <v>43359.665881000001</v>
      </c>
      <c r="E15" s="69">
        <v>64645.972728999994</v>
      </c>
      <c r="F15" s="69"/>
      <c r="G15" s="69"/>
      <c r="H15" s="69"/>
      <c r="I15" s="69"/>
      <c r="J15" s="69"/>
      <c r="K15" s="69"/>
      <c r="L15" s="69"/>
      <c r="M15" s="69"/>
      <c r="N15" s="69"/>
      <c r="O15" s="69"/>
    </row>
    <row r="17" spans="1:15" ht="15.75" x14ac:dyDescent="0.25">
      <c r="A17" s="63" t="s">
        <v>74</v>
      </c>
      <c r="I17" s="63"/>
    </row>
    <row r="18" spans="1:15" x14ac:dyDescent="0.25">
      <c r="A18" s="66" t="s">
        <v>67</v>
      </c>
      <c r="B18" s="62">
        <v>2025</v>
      </c>
      <c r="C18" s="62">
        <v>2030</v>
      </c>
      <c r="D18" s="62">
        <v>2035</v>
      </c>
      <c r="E18" s="62">
        <v>2040</v>
      </c>
      <c r="F18" s="72">
        <v>2045</v>
      </c>
      <c r="G18" s="62">
        <v>2050</v>
      </c>
      <c r="I18" s="66"/>
      <c r="N18" s="72"/>
    </row>
    <row r="19" spans="1:15" x14ac:dyDescent="0.25">
      <c r="A19" s="68" t="s">
        <v>69</v>
      </c>
      <c r="B19" s="70">
        <f>$F19*((1-'Look Up'!$B$5)^($F$18-B$18))</f>
        <v>813.54283403424881</v>
      </c>
      <c r="C19" s="70">
        <f>$F19*((1-'Look Up'!$B$5)^($F$18-C$18))</f>
        <v>871.19446207853639</v>
      </c>
      <c r="D19" s="70">
        <f>$F19*((1-'Look Up'!$B$5)^($F$18-D$18))</f>
        <v>932.93156672849352</v>
      </c>
      <c r="E19" s="70">
        <f>$F19*((1-'Look Up'!$B$5)^($F$18-E$18))</f>
        <v>999.0436648574796</v>
      </c>
      <c r="F19" s="73">
        <f>((C6-C7)+(C13-C14))/('Look Up'!$B$14)*'Look Up'!$B$4</f>
        <v>1069.8407899218751</v>
      </c>
      <c r="G19" s="70">
        <f>$F19*((1+'Look Up'!$B$5)^(G$18-F$18))</f>
        <v>1144.595836031041</v>
      </c>
      <c r="H19" s="70"/>
      <c r="I19" s="68"/>
      <c r="J19" s="70"/>
      <c r="K19" s="70"/>
      <c r="L19" s="70"/>
      <c r="M19" s="70"/>
      <c r="N19" s="70"/>
      <c r="O19" s="70"/>
    </row>
    <row r="20" spans="1:15" x14ac:dyDescent="0.25">
      <c r="A20" s="68" t="s">
        <v>70</v>
      </c>
      <c r="B20" s="70">
        <f>$F20*((1-'Look Up'!$B$5)^($F$18-B$18))</f>
        <v>32.686917276056427</v>
      </c>
      <c r="C20" s="70">
        <f>$F20*((1-'Look Up'!$B$5)^($F$18-C$18))</f>
        <v>35.00327225809081</v>
      </c>
      <c r="D20" s="70">
        <f>$F20*((1-'Look Up'!$B$5)^($F$18-D$18))</f>
        <v>37.483775494225803</v>
      </c>
      <c r="E20" s="70">
        <f>$F20*((1-'Look Up'!$B$5)^($F$18-E$18))</f>
        <v>40.140059333360099</v>
      </c>
      <c r="F20" s="73">
        <f>((D6-D7)+(D13-D14))/('Look Up'!$B$14)*'Look Up'!$B$4</f>
        <v>42.984580449583333</v>
      </c>
      <c r="G20" s="70">
        <f>$F20*((1+'Look Up'!$B$5)^(G$18-F$18))</f>
        <v>45.988124830917307</v>
      </c>
      <c r="H20" s="70"/>
      <c r="I20" s="68"/>
      <c r="J20" s="70"/>
      <c r="K20" s="70"/>
      <c r="L20" s="70"/>
      <c r="M20" s="70"/>
      <c r="N20" s="70"/>
      <c r="O20" s="70"/>
    </row>
    <row r="21" spans="1:15" x14ac:dyDescent="0.25">
      <c r="A21" s="68" t="s">
        <v>71</v>
      </c>
      <c r="B21" s="70">
        <f>$F21*((1-'Look Up'!$B$5)^($F$18-B$18))</f>
        <v>61.300895914797898</v>
      </c>
      <c r="C21" s="70">
        <f>$F21*((1-'Look Up'!$B$5)^($F$18-C$18))</f>
        <v>65.644977507326232</v>
      </c>
      <c r="D21" s="70">
        <f>$F21*((1-'Look Up'!$B$5)^($F$18-D$18))</f>
        <v>70.296901988623659</v>
      </c>
      <c r="E21" s="70">
        <f>$F21*((1-'Look Up'!$B$5)^($F$18-E$18))</f>
        <v>75.278484612880746</v>
      </c>
      <c r="F21" s="74">
        <f>((E13-E14)+(E6-E7))/('Look Up'!$B$14)*'Look Up'!$B$4</f>
        <v>80.613086569999979</v>
      </c>
      <c r="G21" s="70">
        <f>$F21*((1+'Look Up'!$B$5)^(G$18-F$18))</f>
        <v>86.245920034858415</v>
      </c>
      <c r="H21" s="70"/>
      <c r="I21" s="68"/>
      <c r="J21" s="70"/>
      <c r="K21" s="70"/>
      <c r="L21" s="70"/>
      <c r="M21" s="70"/>
      <c r="N21" s="70"/>
      <c r="O21" s="70"/>
    </row>
    <row r="22" spans="1:15" x14ac:dyDescent="0.25">
      <c r="B22" s="70"/>
      <c r="C22" s="70"/>
      <c r="D22" s="70"/>
      <c r="E22" s="70"/>
      <c r="F22" s="74"/>
      <c r="G22" s="70"/>
      <c r="H22" s="70"/>
      <c r="J22" s="70"/>
      <c r="K22" s="70"/>
      <c r="L22" s="70"/>
      <c r="M22" s="70"/>
      <c r="N22" s="70"/>
      <c r="O22" s="70"/>
    </row>
    <row r="23" spans="1:15" x14ac:dyDescent="0.25">
      <c r="A23" s="66" t="s">
        <v>42</v>
      </c>
      <c r="B23" s="62">
        <v>2025</v>
      </c>
      <c r="C23" s="62">
        <v>2030</v>
      </c>
      <c r="D23" s="62">
        <v>2035</v>
      </c>
      <c r="E23" s="62">
        <v>2040</v>
      </c>
      <c r="F23" s="72">
        <v>2045</v>
      </c>
      <c r="G23" s="62">
        <v>2050</v>
      </c>
      <c r="I23" s="66"/>
      <c r="N23" s="72"/>
    </row>
    <row r="24" spans="1:15" x14ac:dyDescent="0.25">
      <c r="A24" s="68" t="s">
        <v>69</v>
      </c>
      <c r="B24" s="70">
        <f>'Look Up'!$B$6*B19</f>
        <v>203385.70850856221</v>
      </c>
      <c r="C24" s="70">
        <f>'Look Up'!$B$6*C19</f>
        <v>217798.6155196341</v>
      </c>
      <c r="D24" s="70">
        <f>'Look Up'!$B$6*D19</f>
        <v>233232.89168212339</v>
      </c>
      <c r="E24" s="70">
        <f>'Look Up'!$B$6*E19</f>
        <v>249760.91621436991</v>
      </c>
      <c r="F24" s="74">
        <f>'Look Up'!$B$6*F19</f>
        <v>267460.19748046878</v>
      </c>
      <c r="G24" s="70">
        <f>'Look Up'!$B$6*G19</f>
        <v>286148.95900776028</v>
      </c>
      <c r="H24" s="70"/>
      <c r="I24" s="68"/>
      <c r="J24" s="70"/>
      <c r="K24" s="70"/>
      <c r="L24" s="70"/>
      <c r="M24" s="70"/>
      <c r="N24" s="70"/>
      <c r="O24" s="70"/>
    </row>
    <row r="25" spans="1:15" x14ac:dyDescent="0.25">
      <c r="A25" s="68" t="s">
        <v>70</v>
      </c>
      <c r="B25" s="70">
        <f>'Look Up'!$B$6*B20</f>
        <v>8171.7293190141063</v>
      </c>
      <c r="C25" s="70">
        <f>'Look Up'!$B$6*C20</f>
        <v>8750.8180645227021</v>
      </c>
      <c r="D25" s="70">
        <f>'Look Up'!$B$6*D20</f>
        <v>9370.9438735564509</v>
      </c>
      <c r="E25" s="70">
        <f>'Look Up'!$B$6*E20</f>
        <v>10035.014833340025</v>
      </c>
      <c r="F25" s="74">
        <f>'Look Up'!$B$6*F20</f>
        <v>10746.145112395834</v>
      </c>
      <c r="G25" s="70">
        <f>'Look Up'!$B$6*G20</f>
        <v>11497.031207729327</v>
      </c>
      <c r="H25" s="70"/>
      <c r="I25" s="68"/>
      <c r="J25" s="70"/>
      <c r="K25" s="70"/>
      <c r="L25" s="70"/>
      <c r="M25" s="70"/>
      <c r="N25" s="70"/>
      <c r="O25" s="70"/>
    </row>
    <row r="26" spans="1:15" x14ac:dyDescent="0.25">
      <c r="A26" s="68" t="s">
        <v>71</v>
      </c>
      <c r="B26" s="70">
        <f>'Look Up'!$B$6*B21</f>
        <v>15325.223978699474</v>
      </c>
      <c r="C26" s="70">
        <f>'Look Up'!$B$6*C21</f>
        <v>16411.244376831557</v>
      </c>
      <c r="D26" s="70">
        <f>'Look Up'!$B$6*D21</f>
        <v>17574.225497155916</v>
      </c>
      <c r="E26" s="70">
        <f>'Look Up'!$B$6*E21</f>
        <v>18819.621153220185</v>
      </c>
      <c r="F26" s="74">
        <f>'Look Up'!$B$6*F21</f>
        <v>20153.271642499996</v>
      </c>
      <c r="G26" s="70">
        <f>'Look Up'!$B$6*G21</f>
        <v>21561.480008714603</v>
      </c>
      <c r="H26" s="70"/>
      <c r="I26" s="68"/>
      <c r="J26" s="70"/>
      <c r="K26" s="70"/>
      <c r="L26" s="70"/>
      <c r="M26" s="70"/>
      <c r="N26" s="70"/>
      <c r="O26" s="70"/>
    </row>
    <row r="27" spans="1:15" x14ac:dyDescent="0.25">
      <c r="B27" s="70"/>
      <c r="C27" s="70"/>
      <c r="D27" s="70"/>
      <c r="E27" s="70"/>
      <c r="F27" s="74"/>
      <c r="G27" s="70"/>
      <c r="H27" s="70"/>
      <c r="J27" s="70"/>
      <c r="K27" s="70"/>
      <c r="L27" s="70"/>
      <c r="M27" s="70"/>
      <c r="N27" s="74"/>
      <c r="O27" s="70"/>
    </row>
    <row r="28" spans="1:15" x14ac:dyDescent="0.25">
      <c r="A28" s="62" t="s">
        <v>43</v>
      </c>
      <c r="B28" s="70">
        <f>B24*'Look Up'!$B$7</f>
        <v>301010.84859267209</v>
      </c>
      <c r="C28" s="70">
        <f>C24*'Look Up'!$B$7</f>
        <v>322341.95096905844</v>
      </c>
      <c r="D28" s="70">
        <f>D24*'Look Up'!$B$7</f>
        <v>345184.67968954262</v>
      </c>
      <c r="E28" s="70">
        <f>E24*'Look Up'!$B$7</f>
        <v>369646.15599726746</v>
      </c>
      <c r="F28" s="74">
        <f>F24*'Look Up'!$B$7</f>
        <v>395841.0922710938</v>
      </c>
      <c r="G28" s="70">
        <f>G24*'Look Up'!$B$7</f>
        <v>423500.45933148521</v>
      </c>
      <c r="H28" s="70"/>
      <c r="J28" s="70"/>
      <c r="K28" s="70"/>
      <c r="L28" s="70"/>
      <c r="M28" s="70"/>
      <c r="N28" s="74"/>
      <c r="O28" s="70"/>
    </row>
    <row r="30" spans="1:15" x14ac:dyDescent="0.25">
      <c r="A30" s="71" t="s">
        <v>78</v>
      </c>
    </row>
    <row r="31" spans="1:15" x14ac:dyDescent="0.25">
      <c r="A31" s="67" t="s">
        <v>47</v>
      </c>
      <c r="B31" s="67"/>
      <c r="C31" s="67"/>
      <c r="D31" s="67"/>
      <c r="E31" s="67"/>
      <c r="F31" s="67"/>
      <c r="G31" s="67"/>
      <c r="H31" s="67"/>
    </row>
    <row r="32" spans="1:15" hidden="1" x14ac:dyDescent="0.25">
      <c r="A32" s="67" t="s">
        <v>44</v>
      </c>
      <c r="B32" s="67"/>
      <c r="C32" s="67"/>
      <c r="D32" s="67"/>
      <c r="E32" s="67"/>
      <c r="F32" s="67"/>
      <c r="G32" s="67"/>
      <c r="H32" s="67"/>
    </row>
    <row r="33" spans="1:8" hidden="1" x14ac:dyDescent="0.25">
      <c r="A33" s="67" t="s">
        <v>45</v>
      </c>
      <c r="B33" s="67"/>
      <c r="C33" s="67"/>
      <c r="D33" s="67"/>
      <c r="E33" s="67"/>
      <c r="F33" s="67"/>
      <c r="G33" s="67"/>
      <c r="H33" s="67"/>
    </row>
    <row r="34" spans="1:8" hidden="1" x14ac:dyDescent="0.25">
      <c r="A34" s="67" t="s">
        <v>46</v>
      </c>
      <c r="B34" s="67"/>
      <c r="C34" s="67"/>
      <c r="D34" s="67"/>
      <c r="E34" s="67"/>
      <c r="F34" s="67"/>
      <c r="G34" s="67"/>
      <c r="H34" s="67"/>
    </row>
    <row r="35" spans="1:8" x14ac:dyDescent="0.25">
      <c r="A35" s="67" t="s">
        <v>72</v>
      </c>
    </row>
    <row r="36" spans="1:8" x14ac:dyDescent="0.25">
      <c r="A36" s="67" t="s">
        <v>73</v>
      </c>
    </row>
  </sheetData>
  <mergeCells count="7">
    <mergeCell ref="P3:S3"/>
    <mergeCell ref="T3:W3"/>
    <mergeCell ref="B3:E3"/>
    <mergeCell ref="P10:S10"/>
    <mergeCell ref="T10:W10"/>
    <mergeCell ref="I10:L10"/>
    <mergeCell ref="B10:E1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929F-4C6D-4D83-B7EC-B0934686FF42}">
  <sheetPr>
    <tabColor rgb="FFFFC000"/>
  </sheetPr>
  <dimension ref="A1:AW78"/>
  <sheetViews>
    <sheetView zoomScale="85" zoomScaleNormal="85" workbookViewId="0">
      <selection activeCell="A74" sqref="A74:B74"/>
    </sheetView>
  </sheetViews>
  <sheetFormatPr defaultColWidth="8.7109375" defaultRowHeight="15" x14ac:dyDescent="0.25"/>
  <cols>
    <col min="1" max="1" width="60.42578125" style="40" bestFit="1" customWidth="1"/>
    <col min="2" max="2" width="25" style="40" bestFit="1" customWidth="1"/>
    <col min="3" max="3" width="25.5703125" style="40" bestFit="1" customWidth="1"/>
    <col min="4" max="4" width="12.5703125" style="40" bestFit="1" customWidth="1"/>
    <col min="5" max="5" width="17.7109375" style="40" bestFit="1" customWidth="1"/>
    <col min="6" max="47" width="12.28515625" style="40" bestFit="1" customWidth="1"/>
    <col min="48" max="48" width="9.140625" style="40" bestFit="1" customWidth="1"/>
    <col min="49" max="51" width="10.5703125" style="40" customWidth="1"/>
    <col min="52" max="16384" width="8.7109375" style="40"/>
  </cols>
  <sheetData>
    <row r="1" spans="1:49" ht="18.75" x14ac:dyDescent="0.3">
      <c r="A1" s="50" t="s">
        <v>11</v>
      </c>
      <c r="C1" s="142" t="s">
        <v>64</v>
      </c>
    </row>
    <row r="2" spans="1:49" x14ac:dyDescent="0.25">
      <c r="A2" s="51" t="s">
        <v>12</v>
      </c>
      <c r="B2" s="40">
        <v>7.0000000000000007E-2</v>
      </c>
      <c r="C2" s="42" t="s">
        <v>172</v>
      </c>
    </row>
    <row r="3" spans="1:49" x14ac:dyDescent="0.25">
      <c r="A3" s="51" t="s">
        <v>206</v>
      </c>
      <c r="B3" s="40">
        <v>0.03</v>
      </c>
      <c r="C3" s="42" t="s">
        <v>172</v>
      </c>
    </row>
    <row r="4" spans="1:49" x14ac:dyDescent="0.25">
      <c r="A4" s="56" t="s">
        <v>77</v>
      </c>
      <c r="B4" s="76">
        <v>0.75</v>
      </c>
    </row>
    <row r="5" spans="1:49" x14ac:dyDescent="0.25">
      <c r="A5" s="56" t="s">
        <v>84</v>
      </c>
      <c r="B5" s="40">
        <v>1.3599999999999999E-2</v>
      </c>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row>
    <row r="6" spans="1:49" x14ac:dyDescent="0.25">
      <c r="A6" s="56" t="s">
        <v>79</v>
      </c>
      <c r="B6" s="40">
        <v>250</v>
      </c>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row>
    <row r="7" spans="1:49" x14ac:dyDescent="0.25">
      <c r="A7" s="56" t="s">
        <v>80</v>
      </c>
      <c r="B7" s="40">
        <v>1.48</v>
      </c>
      <c r="C7" s="42" t="s">
        <v>172</v>
      </c>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row>
    <row r="8" spans="1:49" hidden="1" x14ac:dyDescent="0.25">
      <c r="A8" s="56" t="s">
        <v>178</v>
      </c>
      <c r="B8" s="56">
        <v>0.15</v>
      </c>
      <c r="C8" s="42" t="s">
        <v>172</v>
      </c>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row>
    <row r="9" spans="1:49" hidden="1" x14ac:dyDescent="0.25">
      <c r="A9" s="56" t="s">
        <v>179</v>
      </c>
      <c r="B9" s="56">
        <v>0.4</v>
      </c>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row>
    <row r="10" spans="1:49" hidden="1" x14ac:dyDescent="0.25">
      <c r="A10" s="56" t="s">
        <v>175</v>
      </c>
      <c r="B10" s="56">
        <v>4.4400000000000002E-2</v>
      </c>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row>
    <row r="11" spans="1:49" hidden="1" x14ac:dyDescent="0.25">
      <c r="A11" s="56" t="s">
        <v>176</v>
      </c>
      <c r="B11" s="56">
        <v>0.13320000000000001</v>
      </c>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row>
    <row r="12" spans="1:49" hidden="1" x14ac:dyDescent="0.25">
      <c r="A12" s="56" t="s">
        <v>177</v>
      </c>
      <c r="B12" s="56">
        <v>0.16470000000000001</v>
      </c>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row>
    <row r="13" spans="1:49" hidden="1" x14ac:dyDescent="0.25">
      <c r="A13" s="56" t="s">
        <v>180</v>
      </c>
      <c r="B13" s="56">
        <v>1.11E-2</v>
      </c>
      <c r="C13" s="40" t="s">
        <v>181</v>
      </c>
    </row>
    <row r="14" spans="1:49" x14ac:dyDescent="0.25">
      <c r="A14" s="56" t="s">
        <v>76</v>
      </c>
      <c r="B14" s="75">
        <f>60*60</f>
        <v>3600</v>
      </c>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row>
    <row r="15" spans="1:49" x14ac:dyDescent="0.25">
      <c r="A15" s="56" t="s">
        <v>188</v>
      </c>
      <c r="B15" s="75">
        <v>1000000</v>
      </c>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row>
    <row r="16" spans="1:49" hidden="1" x14ac:dyDescent="0.25">
      <c r="A16" s="56" t="s">
        <v>13</v>
      </c>
      <c r="B16" s="56" t="s">
        <v>64</v>
      </c>
      <c r="C16" s="56" t="s">
        <v>65</v>
      </c>
      <c r="D16" s="56">
        <v>2018</v>
      </c>
      <c r="E16" s="86">
        <v>2019</v>
      </c>
      <c r="F16" s="87">
        <f>E16+1</f>
        <v>2020</v>
      </c>
      <c r="G16" s="87">
        <f t="shared" ref="G16:AW16" si="0">F16+1</f>
        <v>2021</v>
      </c>
      <c r="H16" s="87">
        <f t="shared" si="0"/>
        <v>2022</v>
      </c>
      <c r="I16" s="87">
        <f t="shared" si="0"/>
        <v>2023</v>
      </c>
      <c r="J16" s="87">
        <f t="shared" si="0"/>
        <v>2024</v>
      </c>
      <c r="K16" s="87">
        <f t="shared" si="0"/>
        <v>2025</v>
      </c>
      <c r="L16" s="87">
        <f t="shared" si="0"/>
        <v>2026</v>
      </c>
      <c r="M16" s="87">
        <f t="shared" si="0"/>
        <v>2027</v>
      </c>
      <c r="N16" s="87">
        <f t="shared" si="0"/>
        <v>2028</v>
      </c>
      <c r="O16" s="87">
        <f t="shared" si="0"/>
        <v>2029</v>
      </c>
      <c r="P16" s="87">
        <f t="shared" si="0"/>
        <v>2030</v>
      </c>
      <c r="Q16" s="87">
        <f t="shared" si="0"/>
        <v>2031</v>
      </c>
      <c r="R16" s="87">
        <f t="shared" si="0"/>
        <v>2032</v>
      </c>
      <c r="S16" s="87">
        <f t="shared" si="0"/>
        <v>2033</v>
      </c>
      <c r="T16" s="87">
        <f t="shared" si="0"/>
        <v>2034</v>
      </c>
      <c r="U16" s="87">
        <f t="shared" si="0"/>
        <v>2035</v>
      </c>
      <c r="V16" s="87">
        <f t="shared" si="0"/>
        <v>2036</v>
      </c>
      <c r="W16" s="87">
        <f t="shared" si="0"/>
        <v>2037</v>
      </c>
      <c r="X16" s="87">
        <f t="shared" si="0"/>
        <v>2038</v>
      </c>
      <c r="Y16" s="87">
        <f t="shared" si="0"/>
        <v>2039</v>
      </c>
      <c r="Z16" s="87">
        <f t="shared" si="0"/>
        <v>2040</v>
      </c>
      <c r="AA16" s="87">
        <f t="shared" si="0"/>
        <v>2041</v>
      </c>
      <c r="AB16" s="87">
        <f t="shared" si="0"/>
        <v>2042</v>
      </c>
      <c r="AC16" s="87">
        <f t="shared" si="0"/>
        <v>2043</v>
      </c>
      <c r="AD16" s="87">
        <f t="shared" si="0"/>
        <v>2044</v>
      </c>
      <c r="AE16" s="87">
        <f t="shared" si="0"/>
        <v>2045</v>
      </c>
      <c r="AF16" s="87">
        <f t="shared" si="0"/>
        <v>2046</v>
      </c>
      <c r="AG16" s="87">
        <f t="shared" si="0"/>
        <v>2047</v>
      </c>
      <c r="AH16" s="87">
        <f t="shared" si="0"/>
        <v>2048</v>
      </c>
      <c r="AI16" s="87">
        <f t="shared" si="0"/>
        <v>2049</v>
      </c>
      <c r="AJ16" s="87">
        <f t="shared" si="0"/>
        <v>2050</v>
      </c>
      <c r="AK16" s="87">
        <f t="shared" si="0"/>
        <v>2051</v>
      </c>
      <c r="AL16" s="87">
        <f t="shared" si="0"/>
        <v>2052</v>
      </c>
      <c r="AM16" s="87">
        <f t="shared" si="0"/>
        <v>2053</v>
      </c>
      <c r="AN16" s="87">
        <f t="shared" si="0"/>
        <v>2054</v>
      </c>
      <c r="AO16" s="87">
        <f t="shared" si="0"/>
        <v>2055</v>
      </c>
      <c r="AP16" s="87">
        <f t="shared" si="0"/>
        <v>2056</v>
      </c>
      <c r="AQ16" s="87">
        <f t="shared" si="0"/>
        <v>2057</v>
      </c>
      <c r="AR16" s="87">
        <f t="shared" si="0"/>
        <v>2058</v>
      </c>
      <c r="AS16" s="87">
        <f t="shared" si="0"/>
        <v>2059</v>
      </c>
      <c r="AT16" s="87">
        <f t="shared" si="0"/>
        <v>2060</v>
      </c>
      <c r="AU16" s="87">
        <f t="shared" si="0"/>
        <v>2061</v>
      </c>
      <c r="AV16" s="87">
        <f t="shared" si="0"/>
        <v>2062</v>
      </c>
      <c r="AW16" s="87">
        <f t="shared" si="0"/>
        <v>2063</v>
      </c>
    </row>
    <row r="17" spans="1:49" hidden="1" x14ac:dyDescent="0.25">
      <c r="A17" s="56" t="s">
        <v>14</v>
      </c>
      <c r="B17" s="56" t="s">
        <v>15</v>
      </c>
      <c r="C17" s="56" t="s">
        <v>16</v>
      </c>
      <c r="D17" s="56" t="s">
        <v>87</v>
      </c>
      <c r="E17" s="88">
        <v>0.23845525413830099</v>
      </c>
      <c r="F17" s="88">
        <v>0.229448514887822</v>
      </c>
      <c r="G17" s="88">
        <v>0.22128532552645799</v>
      </c>
      <c r="H17" s="88">
        <v>0.213740984713436</v>
      </c>
      <c r="I17" s="88">
        <v>0.20605578160489901</v>
      </c>
      <c r="J17" s="88">
        <v>0.19808814017461801</v>
      </c>
      <c r="K17" s="88">
        <v>0.19012388597273</v>
      </c>
      <c r="L17" s="88">
        <v>0.18014229637564799</v>
      </c>
      <c r="M17" s="88">
        <v>0.17050438534863699</v>
      </c>
      <c r="N17" s="88">
        <v>0.161186875076159</v>
      </c>
      <c r="O17" s="88">
        <v>0.151203022836641</v>
      </c>
      <c r="P17" s="88">
        <v>0.14005816642584201</v>
      </c>
      <c r="Q17" s="88">
        <v>0.12964290551842</v>
      </c>
      <c r="R17" s="88">
        <v>0.119986787518783</v>
      </c>
      <c r="S17" s="88">
        <v>0.110950796705681</v>
      </c>
      <c r="T17" s="88">
        <v>0.102651120642238</v>
      </c>
      <c r="U17" s="88">
        <v>9.6437224275350106E-2</v>
      </c>
      <c r="V17" s="88">
        <v>9.3520371357949203E-2</v>
      </c>
      <c r="W17" s="88">
        <v>9.1147603753211501E-2</v>
      </c>
      <c r="X17" s="88">
        <v>8.9111970005154806E-2</v>
      </c>
      <c r="Y17" s="88">
        <v>8.7190357688443895E-2</v>
      </c>
      <c r="Z17" s="88">
        <v>8.53714372089978E-2</v>
      </c>
      <c r="AA17" s="88">
        <v>8.3761938904139299E-2</v>
      </c>
      <c r="AB17" s="88">
        <v>8.2358198583763698E-2</v>
      </c>
      <c r="AC17" s="88">
        <v>8.11597985481078E-2</v>
      </c>
      <c r="AD17" s="88">
        <v>8.0024166212887798E-2</v>
      </c>
      <c r="AE17" s="88">
        <v>7.8862515873861005E-2</v>
      </c>
      <c r="AF17" s="88">
        <v>7.7681680446433796E-2</v>
      </c>
      <c r="AG17" s="88">
        <v>7.6474097945105596E-2</v>
      </c>
      <c r="AH17" s="88">
        <v>7.5311159803658198E-2</v>
      </c>
      <c r="AI17" s="88">
        <v>7.4029610609153196E-2</v>
      </c>
      <c r="AJ17" s="88">
        <v>7.2690891786552705E-2</v>
      </c>
      <c r="AK17" s="88">
        <v>7.2690891786552705E-2</v>
      </c>
      <c r="AL17" s="88">
        <v>7.2690891786552705E-2</v>
      </c>
      <c r="AM17" s="88">
        <v>7.2690891786552705E-2</v>
      </c>
      <c r="AN17" s="88">
        <v>7.2690891786552705E-2</v>
      </c>
      <c r="AO17" s="88">
        <v>7.2690891786552705E-2</v>
      </c>
      <c r="AP17" s="88">
        <v>7.2690891786552705E-2</v>
      </c>
      <c r="AQ17" s="88">
        <v>7.2690891786552705E-2</v>
      </c>
      <c r="AR17" s="88">
        <v>7.2690891786552705E-2</v>
      </c>
      <c r="AS17" s="88">
        <v>7.2690891786552705E-2</v>
      </c>
      <c r="AT17" s="88">
        <v>7.2690891786552705E-2</v>
      </c>
      <c r="AU17" s="88">
        <v>7.2690891786552705E-2</v>
      </c>
      <c r="AV17" s="88">
        <v>7.2690891786552705E-2</v>
      </c>
      <c r="AW17" s="88">
        <v>7.2690891786552705E-2</v>
      </c>
    </row>
    <row r="18" spans="1:49" hidden="1" x14ac:dyDescent="0.25">
      <c r="A18" s="56" t="s">
        <v>17</v>
      </c>
      <c r="B18" s="56" t="s">
        <v>18</v>
      </c>
      <c r="C18" s="56" t="s">
        <v>16</v>
      </c>
      <c r="D18" s="56"/>
      <c r="E18" s="88">
        <v>7.2759999999999536</v>
      </c>
      <c r="F18" s="88">
        <v>6.8399999999999181</v>
      </c>
      <c r="G18" s="88">
        <v>6.4039999999999964</v>
      </c>
      <c r="H18" s="88">
        <v>5.9679999999999609</v>
      </c>
      <c r="I18" s="88">
        <v>5.5319999999999254</v>
      </c>
      <c r="J18" s="88">
        <v>5.0960000000000036</v>
      </c>
      <c r="K18" s="88">
        <v>4.6599999999999682</v>
      </c>
      <c r="L18" s="88">
        <v>4.2239999999999327</v>
      </c>
      <c r="M18" s="88">
        <v>3.7879999999998972</v>
      </c>
      <c r="N18" s="88">
        <v>3.3519999999999754</v>
      </c>
      <c r="O18" s="88">
        <v>2.91599999999994</v>
      </c>
      <c r="P18" s="88">
        <v>2.4799999999999045</v>
      </c>
      <c r="Q18" s="88">
        <v>2.436000000000007</v>
      </c>
      <c r="R18" s="88">
        <v>2.3919999999999959</v>
      </c>
      <c r="S18" s="88">
        <v>2.347999999999999</v>
      </c>
      <c r="T18" s="88">
        <v>2.304000000000002</v>
      </c>
      <c r="U18" s="88">
        <v>2.2600000000000051</v>
      </c>
      <c r="V18" s="88">
        <v>2.2160000000000082</v>
      </c>
      <c r="W18" s="88">
        <v>2.171999999999997</v>
      </c>
      <c r="X18" s="88">
        <v>2.1280000000000001</v>
      </c>
      <c r="Y18" s="88">
        <v>2.0840000000000032</v>
      </c>
      <c r="Z18" s="88">
        <v>2.0400000000000063</v>
      </c>
      <c r="AA18" s="88">
        <v>2.0400000000000063</v>
      </c>
      <c r="AB18" s="88">
        <v>2.0400000000000063</v>
      </c>
      <c r="AC18" s="88">
        <v>2.0400000000000063</v>
      </c>
      <c r="AD18" s="88">
        <v>2.0400000000000063</v>
      </c>
      <c r="AE18" s="88">
        <v>2.0400000000000063</v>
      </c>
      <c r="AF18" s="88">
        <v>2.0400000000000063</v>
      </c>
      <c r="AG18" s="88">
        <v>2.0400000000000063</v>
      </c>
      <c r="AH18" s="88">
        <v>2.0400000000000063</v>
      </c>
      <c r="AI18" s="88">
        <v>2.0400000000000063</v>
      </c>
      <c r="AJ18" s="88">
        <v>2.0400000000000063</v>
      </c>
      <c r="AK18" s="88">
        <v>2.0400000000000063</v>
      </c>
      <c r="AL18" s="88">
        <v>2.0400000000000063</v>
      </c>
      <c r="AM18" s="88">
        <v>2.0400000000000063</v>
      </c>
      <c r="AN18" s="88">
        <v>2.0400000000000063</v>
      </c>
      <c r="AO18" s="88">
        <v>2.0400000000000063</v>
      </c>
      <c r="AP18" s="88">
        <v>2.0400000000000063</v>
      </c>
      <c r="AQ18" s="88">
        <v>2.0400000000000063</v>
      </c>
      <c r="AR18" s="88">
        <v>2.0400000000000063</v>
      </c>
      <c r="AS18" s="88">
        <v>2.0400000000000063</v>
      </c>
      <c r="AT18" s="88">
        <v>2.0400000000000063</v>
      </c>
      <c r="AU18" s="88">
        <v>2.0400000000000063</v>
      </c>
      <c r="AV18" s="88">
        <v>2.0400000000000063</v>
      </c>
      <c r="AW18" s="88">
        <v>2.0400000000000063</v>
      </c>
    </row>
    <row r="19" spans="1:49" hidden="1" x14ac:dyDescent="0.25">
      <c r="A19" s="56" t="s">
        <v>19</v>
      </c>
      <c r="B19" s="56" t="s">
        <v>18</v>
      </c>
      <c r="C19" s="56" t="s">
        <v>16</v>
      </c>
      <c r="D19" s="56"/>
      <c r="E19" s="88">
        <v>0.28246666666667153</v>
      </c>
      <c r="F19" s="88">
        <v>0.26133333333333297</v>
      </c>
      <c r="G19" s="88">
        <v>0.24020000000000152</v>
      </c>
      <c r="H19" s="88">
        <v>0.21906666666667007</v>
      </c>
      <c r="I19" s="88">
        <v>0.19793333333333862</v>
      </c>
      <c r="J19" s="88">
        <v>0.17680000000000007</v>
      </c>
      <c r="K19" s="88">
        <v>0.15566666666666862</v>
      </c>
      <c r="L19" s="88">
        <v>0.13453333333333717</v>
      </c>
      <c r="M19" s="88">
        <v>0.11340000000000572</v>
      </c>
      <c r="N19" s="88">
        <v>9.2266666666667163E-2</v>
      </c>
      <c r="O19" s="88">
        <v>7.1133333333335713E-2</v>
      </c>
      <c r="P19" s="88">
        <v>5.0000000000004263E-2</v>
      </c>
      <c r="Q19" s="88">
        <v>4.7900000000000276E-2</v>
      </c>
      <c r="R19" s="88">
        <v>4.5799999999999841E-2</v>
      </c>
      <c r="S19" s="88">
        <v>4.3700000000000294E-2</v>
      </c>
      <c r="T19" s="88">
        <v>4.1599999999999859E-2</v>
      </c>
      <c r="U19" s="88">
        <v>3.9500000000000313E-2</v>
      </c>
      <c r="V19" s="88">
        <v>3.7399999999999878E-2</v>
      </c>
      <c r="W19" s="88">
        <v>3.5300000000000331E-2</v>
      </c>
      <c r="X19" s="88">
        <v>3.3199999999999896E-2</v>
      </c>
      <c r="Y19" s="88">
        <v>3.110000000000035E-2</v>
      </c>
      <c r="Z19" s="88">
        <v>2.8999999999999915E-2</v>
      </c>
      <c r="AA19" s="88">
        <v>2.8999999999999915E-2</v>
      </c>
      <c r="AB19" s="88">
        <v>2.8999999999999915E-2</v>
      </c>
      <c r="AC19" s="88">
        <v>2.8999999999999915E-2</v>
      </c>
      <c r="AD19" s="88">
        <v>2.8999999999999915E-2</v>
      </c>
      <c r="AE19" s="88">
        <v>2.8999999999999915E-2</v>
      </c>
      <c r="AF19" s="88">
        <v>2.8999999999999915E-2</v>
      </c>
      <c r="AG19" s="88">
        <v>2.8999999999999915E-2</v>
      </c>
      <c r="AH19" s="88">
        <v>2.8999999999999915E-2</v>
      </c>
      <c r="AI19" s="88">
        <v>2.8999999999999915E-2</v>
      </c>
      <c r="AJ19" s="88">
        <v>2.8999999999999915E-2</v>
      </c>
      <c r="AK19" s="88">
        <v>2.8999999999999915E-2</v>
      </c>
      <c r="AL19" s="88">
        <v>2.8999999999999915E-2</v>
      </c>
      <c r="AM19" s="88">
        <v>2.8999999999999915E-2</v>
      </c>
      <c r="AN19" s="88">
        <v>2.8999999999999915E-2</v>
      </c>
      <c r="AO19" s="88">
        <v>2.8999999999999915E-2</v>
      </c>
      <c r="AP19" s="88">
        <v>2.8999999999999915E-2</v>
      </c>
      <c r="AQ19" s="88">
        <v>2.8999999999999915E-2</v>
      </c>
      <c r="AR19" s="88">
        <v>2.8999999999999915E-2</v>
      </c>
      <c r="AS19" s="88">
        <v>2.8999999999999915E-2</v>
      </c>
      <c r="AT19" s="88">
        <v>2.8999999999999915E-2</v>
      </c>
      <c r="AU19" s="88">
        <v>2.8999999999999915E-2</v>
      </c>
      <c r="AV19" s="88">
        <v>2.8999999999999915E-2</v>
      </c>
      <c r="AW19" s="88">
        <v>2.8999999999999915E-2</v>
      </c>
    </row>
    <row r="20" spans="1:49" hidden="1" x14ac:dyDescent="0.25">
      <c r="A20" s="56" t="s">
        <v>20</v>
      </c>
      <c r="B20" s="56" t="s">
        <v>15</v>
      </c>
      <c r="C20" s="56" t="s">
        <v>16</v>
      </c>
      <c r="D20" s="56"/>
      <c r="E20" s="88">
        <v>1.41052268790908E-2</v>
      </c>
      <c r="F20" s="88">
        <v>1.39070798715865E-2</v>
      </c>
      <c r="G20" s="88">
        <v>1.3675238277979101E-2</v>
      </c>
      <c r="H20" s="88">
        <v>1.34464957215297E-2</v>
      </c>
      <c r="I20" s="88">
        <v>1.32163949547835E-2</v>
      </c>
      <c r="J20" s="88">
        <v>1.2962698624175199E-2</v>
      </c>
      <c r="K20" s="88">
        <v>1.2711931564500199E-2</v>
      </c>
      <c r="L20" s="88">
        <v>1.24434172178263E-2</v>
      </c>
      <c r="M20" s="88">
        <v>1.2170723876951201E-2</v>
      </c>
      <c r="N20" s="88">
        <v>1.19058354500798E-2</v>
      </c>
      <c r="O20" s="88">
        <v>1.1641084747090399E-2</v>
      </c>
      <c r="P20" s="88">
        <v>1.13691238132087E-2</v>
      </c>
      <c r="Q20" s="88">
        <v>1.1103229243294099E-2</v>
      </c>
      <c r="R20" s="88">
        <v>1.08557902264214E-2</v>
      </c>
      <c r="S20" s="88">
        <v>1.06182559191301E-2</v>
      </c>
      <c r="T20" s="88">
        <v>1.0392454454753799E-2</v>
      </c>
      <c r="U20" s="88">
        <v>1.0191595619381801E-2</v>
      </c>
      <c r="V20" s="88">
        <v>1.00154112669779E-2</v>
      </c>
      <c r="W20" s="88">
        <v>9.8594657533272508E-3</v>
      </c>
      <c r="X20" s="88">
        <v>9.7197130888271796E-3</v>
      </c>
      <c r="Y20" s="88">
        <v>9.5903046132598899E-3</v>
      </c>
      <c r="Z20" s="88">
        <v>9.4676369948200195E-3</v>
      </c>
      <c r="AA20" s="88">
        <v>9.3544101262402202E-3</v>
      </c>
      <c r="AB20" s="88">
        <v>9.2501225759356494E-3</v>
      </c>
      <c r="AC20" s="88">
        <v>9.1540348686191993E-3</v>
      </c>
      <c r="AD20" s="88">
        <v>9.0608917648273193E-3</v>
      </c>
      <c r="AE20" s="88">
        <v>8.9730762550329808E-3</v>
      </c>
      <c r="AF20" s="88">
        <v>8.8913174546989705E-3</v>
      </c>
      <c r="AG20" s="88">
        <v>8.8158803185228399E-3</v>
      </c>
      <c r="AH20" s="88">
        <v>8.7507424246942005E-3</v>
      </c>
      <c r="AI20" s="88">
        <v>8.6912634866610997E-3</v>
      </c>
      <c r="AJ20" s="88">
        <v>8.6426241199549694E-3</v>
      </c>
      <c r="AK20" s="88">
        <v>8.6426241199549694E-3</v>
      </c>
      <c r="AL20" s="88">
        <v>8.6426241199549694E-3</v>
      </c>
      <c r="AM20" s="88">
        <v>8.6426241199549694E-3</v>
      </c>
      <c r="AN20" s="88">
        <v>8.6426241199549694E-3</v>
      </c>
      <c r="AO20" s="88">
        <v>8.6426241199549694E-3</v>
      </c>
      <c r="AP20" s="88">
        <v>8.6426241199549694E-3</v>
      </c>
      <c r="AQ20" s="88">
        <v>8.6426241199549694E-3</v>
      </c>
      <c r="AR20" s="88">
        <v>8.6426241199549694E-3</v>
      </c>
      <c r="AS20" s="88">
        <v>8.6426241199549694E-3</v>
      </c>
      <c r="AT20" s="88">
        <v>8.6426241199549694E-3</v>
      </c>
      <c r="AU20" s="88">
        <v>8.6426241199549694E-3</v>
      </c>
      <c r="AV20" s="88">
        <v>8.6426241199549694E-3</v>
      </c>
      <c r="AW20" s="88">
        <v>8.6426241199549694E-3</v>
      </c>
    </row>
    <row r="21" spans="1:49" hidden="1" x14ac:dyDescent="0.25">
      <c r="A21" s="56" t="s">
        <v>21</v>
      </c>
      <c r="B21" s="56" t="s">
        <v>18</v>
      </c>
      <c r="C21" s="56" t="s">
        <v>16</v>
      </c>
      <c r="D21" s="56"/>
      <c r="E21" s="88">
        <v>0.72653333333333592</v>
      </c>
      <c r="F21" s="88">
        <v>0.69266666666666765</v>
      </c>
      <c r="G21" s="88">
        <v>0.65879999999999939</v>
      </c>
      <c r="H21" s="88">
        <v>0.62493333333333112</v>
      </c>
      <c r="I21" s="88">
        <v>0.59106666666666285</v>
      </c>
      <c r="J21" s="88">
        <v>0.55719999999999459</v>
      </c>
      <c r="K21" s="88">
        <v>0.52333333333332632</v>
      </c>
      <c r="L21" s="88">
        <v>0.48946666666667227</v>
      </c>
      <c r="M21" s="88">
        <v>0.455600000000004</v>
      </c>
      <c r="N21" s="88">
        <v>0.42173333333333574</v>
      </c>
      <c r="O21" s="88">
        <v>0.38786666666666747</v>
      </c>
      <c r="P21" s="88">
        <v>0.3539999999999992</v>
      </c>
      <c r="Q21" s="88">
        <v>0.35029999999999983</v>
      </c>
      <c r="R21" s="88">
        <v>0.34659999999999958</v>
      </c>
      <c r="S21" s="88">
        <v>0.3429000000000002</v>
      </c>
      <c r="T21" s="88">
        <v>0.33919999999999995</v>
      </c>
      <c r="U21" s="88">
        <v>0.33549999999999969</v>
      </c>
      <c r="V21" s="88">
        <v>0.33179999999999943</v>
      </c>
      <c r="W21" s="88">
        <v>0.32810000000000006</v>
      </c>
      <c r="X21" s="88">
        <v>0.3243999999999998</v>
      </c>
      <c r="Y21" s="88">
        <v>0.32069999999999954</v>
      </c>
      <c r="Z21" s="88">
        <v>0.31700000000000017</v>
      </c>
      <c r="AA21" s="88">
        <v>0.31700000000000017</v>
      </c>
      <c r="AB21" s="88">
        <v>0.31700000000000017</v>
      </c>
      <c r="AC21" s="88">
        <v>0.31700000000000017</v>
      </c>
      <c r="AD21" s="88">
        <v>0.31700000000000017</v>
      </c>
      <c r="AE21" s="88">
        <v>0.31700000000000017</v>
      </c>
      <c r="AF21" s="88">
        <v>0.31700000000000017</v>
      </c>
      <c r="AG21" s="88">
        <v>0.31700000000000017</v>
      </c>
      <c r="AH21" s="88">
        <v>0.31700000000000017</v>
      </c>
      <c r="AI21" s="88">
        <v>0.31700000000000017</v>
      </c>
      <c r="AJ21" s="88">
        <v>0.31700000000000017</v>
      </c>
      <c r="AK21" s="88">
        <v>0.31700000000000017</v>
      </c>
      <c r="AL21" s="88">
        <v>0.31700000000000017</v>
      </c>
      <c r="AM21" s="88">
        <v>0.31700000000000017</v>
      </c>
      <c r="AN21" s="88">
        <v>0.31700000000000017</v>
      </c>
      <c r="AO21" s="88">
        <v>0.31700000000000017</v>
      </c>
      <c r="AP21" s="88">
        <v>0.31700000000000017</v>
      </c>
      <c r="AQ21" s="88">
        <v>0.31700000000000017</v>
      </c>
      <c r="AR21" s="88">
        <v>0.31700000000000017</v>
      </c>
      <c r="AS21" s="88">
        <v>0.31700000000000017</v>
      </c>
      <c r="AT21" s="88">
        <v>0.31700000000000017</v>
      </c>
      <c r="AU21" s="88">
        <v>0.31700000000000017</v>
      </c>
      <c r="AV21" s="88">
        <v>0.31700000000000017</v>
      </c>
      <c r="AW21" s="88">
        <v>0.31700000000000017</v>
      </c>
    </row>
    <row r="22" spans="1:49" ht="18" hidden="1" x14ac:dyDescent="0.35">
      <c r="A22" s="56" t="s">
        <v>22</v>
      </c>
      <c r="B22" s="56" t="s">
        <v>18</v>
      </c>
      <c r="C22" s="56" t="s">
        <v>16</v>
      </c>
      <c r="D22" s="56"/>
      <c r="E22" s="88">
        <v>1832.7599999999984</v>
      </c>
      <c r="F22" s="88">
        <v>1821.0999999999985</v>
      </c>
      <c r="G22" s="88">
        <v>1809.4399999999987</v>
      </c>
      <c r="H22" s="88">
        <v>1797.7799999999988</v>
      </c>
      <c r="I22" s="88">
        <v>1786.119999999999</v>
      </c>
      <c r="J22" s="88">
        <v>1774.4599999999991</v>
      </c>
      <c r="K22" s="88">
        <v>1762.7999999999993</v>
      </c>
      <c r="L22" s="88">
        <v>1751.1399999999994</v>
      </c>
      <c r="M22" s="88">
        <v>1739.4799999999996</v>
      </c>
      <c r="N22" s="88">
        <v>1727.8199999999997</v>
      </c>
      <c r="O22" s="88">
        <v>1716.1599999999999</v>
      </c>
      <c r="P22" s="88">
        <v>1704.5</v>
      </c>
      <c r="Q22" s="88">
        <v>1702.3999999999996</v>
      </c>
      <c r="R22" s="88">
        <v>1700.3000000000002</v>
      </c>
      <c r="S22" s="88">
        <v>1698.1999999999998</v>
      </c>
      <c r="T22" s="88">
        <v>1696.0999999999995</v>
      </c>
      <c r="U22" s="88">
        <v>1694</v>
      </c>
      <c r="V22" s="88">
        <v>1691.8999999999996</v>
      </c>
      <c r="W22" s="88">
        <v>1689.8000000000002</v>
      </c>
      <c r="X22" s="88">
        <v>1687.6999999999998</v>
      </c>
      <c r="Y22" s="88">
        <v>1685.5999999999995</v>
      </c>
      <c r="Z22" s="88">
        <v>1683.5</v>
      </c>
      <c r="AA22" s="88">
        <v>1683.5</v>
      </c>
      <c r="AB22" s="88">
        <v>1683.5</v>
      </c>
      <c r="AC22" s="88">
        <v>1683.5</v>
      </c>
      <c r="AD22" s="88">
        <v>1683.5</v>
      </c>
      <c r="AE22" s="88">
        <v>1683.5</v>
      </c>
      <c r="AF22" s="88">
        <v>1683.5</v>
      </c>
      <c r="AG22" s="88">
        <v>1683.5</v>
      </c>
      <c r="AH22" s="88">
        <v>1683.5</v>
      </c>
      <c r="AI22" s="88">
        <v>1683.5</v>
      </c>
      <c r="AJ22" s="88">
        <v>1683.5</v>
      </c>
      <c r="AK22" s="88">
        <v>1683.5</v>
      </c>
      <c r="AL22" s="88">
        <v>1683.5</v>
      </c>
      <c r="AM22" s="88">
        <v>1683.5</v>
      </c>
      <c r="AN22" s="88">
        <v>1683.5</v>
      </c>
      <c r="AO22" s="88">
        <v>1683.5</v>
      </c>
      <c r="AP22" s="88">
        <v>1683.5</v>
      </c>
      <c r="AQ22" s="88">
        <v>1683.5</v>
      </c>
      <c r="AR22" s="88">
        <v>1683.5</v>
      </c>
      <c r="AS22" s="88">
        <v>1683.5</v>
      </c>
      <c r="AT22" s="88">
        <v>1683.5</v>
      </c>
      <c r="AU22" s="88">
        <v>1683.5</v>
      </c>
      <c r="AV22" s="88">
        <v>1683.5</v>
      </c>
      <c r="AW22" s="88">
        <v>1683.5</v>
      </c>
    </row>
    <row r="24" spans="1:49" hidden="1" x14ac:dyDescent="0.25">
      <c r="A24" s="56" t="s">
        <v>162</v>
      </c>
      <c r="B24" s="56" t="s">
        <v>64</v>
      </c>
      <c r="C24" s="56" t="s">
        <v>65</v>
      </c>
      <c r="D24" s="56" t="s">
        <v>163</v>
      </c>
      <c r="E24" s="56" t="s">
        <v>164</v>
      </c>
      <c r="F24" s="56" t="s">
        <v>165</v>
      </c>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row>
    <row r="25" spans="1:49" ht="18" hidden="1" x14ac:dyDescent="0.35">
      <c r="A25" s="26" t="s">
        <v>22</v>
      </c>
      <c r="B25" s="56" t="s">
        <v>169</v>
      </c>
      <c r="C25" s="56" t="s">
        <v>169</v>
      </c>
      <c r="D25" s="56" t="s">
        <v>169</v>
      </c>
      <c r="E25" s="56" t="s">
        <v>169</v>
      </c>
      <c r="F25" s="56" t="s">
        <v>169</v>
      </c>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row>
    <row r="26" spans="1:49" ht="17.25" hidden="1" x14ac:dyDescent="0.25">
      <c r="A26" s="26" t="s">
        <v>23</v>
      </c>
      <c r="B26" s="56" t="s">
        <v>166</v>
      </c>
      <c r="C26" s="56" t="s">
        <v>167</v>
      </c>
      <c r="D26" s="56">
        <v>4.9580000000000002</v>
      </c>
      <c r="E26" s="89">
        <v>6.8289999999999997</v>
      </c>
      <c r="F26" s="89">
        <v>19.881</v>
      </c>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row>
    <row r="27" spans="1:49" ht="17.25" hidden="1" x14ac:dyDescent="0.25">
      <c r="A27" s="26" t="s">
        <v>24</v>
      </c>
      <c r="B27" s="56" t="s">
        <v>166</v>
      </c>
      <c r="C27" s="56" t="s">
        <v>167</v>
      </c>
      <c r="D27" s="56">
        <v>7.79</v>
      </c>
      <c r="E27" s="89">
        <v>64.334000000000003</v>
      </c>
      <c r="F27" s="89">
        <v>241.779</v>
      </c>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row>
    <row r="28" spans="1:49" ht="17.25" hidden="1" x14ac:dyDescent="0.25">
      <c r="A28" s="26" t="s">
        <v>19</v>
      </c>
      <c r="B28" s="56" t="s">
        <v>166</v>
      </c>
      <c r="C28" s="56" t="s">
        <v>167</v>
      </c>
      <c r="D28" s="40">
        <v>0.36799999999999999</v>
      </c>
      <c r="E28" s="89">
        <v>2.9870000000000001</v>
      </c>
      <c r="F28" s="89">
        <v>7.165</v>
      </c>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row>
    <row r="29" spans="1:49" ht="17.25" hidden="1" x14ac:dyDescent="0.25">
      <c r="A29" s="26" t="s">
        <v>20</v>
      </c>
      <c r="B29" s="56" t="s">
        <v>166</v>
      </c>
      <c r="C29" s="56" t="s">
        <v>167</v>
      </c>
      <c r="D29" s="56">
        <v>8.4000000000000005E-2</v>
      </c>
      <c r="E29" s="89">
        <v>0.34</v>
      </c>
      <c r="F29" s="89">
        <v>0.67600000000000005</v>
      </c>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row>
    <row r="30" spans="1:49" x14ac:dyDescent="0.25">
      <c r="A30" s="26"/>
      <c r="B30" s="56"/>
      <c r="C30" s="56"/>
      <c r="D30" s="56"/>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row>
    <row r="31" spans="1:49" x14ac:dyDescent="0.25">
      <c r="A31" s="56" t="s">
        <v>170</v>
      </c>
      <c r="B31" s="56" t="s">
        <v>64</v>
      </c>
      <c r="C31" s="56" t="s">
        <v>65</v>
      </c>
      <c r="D31" s="40">
        <v>2020</v>
      </c>
      <c r="E31" s="40">
        <f t="shared" ref="E31" si="1">D31+1</f>
        <v>2021</v>
      </c>
      <c r="F31" s="40">
        <f t="shared" ref="F31" si="2">E31+1</f>
        <v>2022</v>
      </c>
      <c r="G31" s="40">
        <f t="shared" ref="G31" si="3">F31+1</f>
        <v>2023</v>
      </c>
      <c r="H31" s="40">
        <f t="shared" ref="H31" si="4">G31+1</f>
        <v>2024</v>
      </c>
      <c r="I31" s="40">
        <f t="shared" ref="I31" si="5">H31+1</f>
        <v>2025</v>
      </c>
      <c r="J31" s="40">
        <f t="shared" ref="J31" si="6">I31+1</f>
        <v>2026</v>
      </c>
      <c r="K31" s="40">
        <f t="shared" ref="K31" si="7">J31+1</f>
        <v>2027</v>
      </c>
      <c r="L31" s="40">
        <f t="shared" ref="L31" si="8">K31+1</f>
        <v>2028</v>
      </c>
      <c r="M31" s="40">
        <f t="shared" ref="M31" si="9">L31+1</f>
        <v>2029</v>
      </c>
      <c r="N31" s="40">
        <f t="shared" ref="N31" si="10">M31+1</f>
        <v>2030</v>
      </c>
      <c r="O31" s="40">
        <f t="shared" ref="O31" si="11">N31+1</f>
        <v>2031</v>
      </c>
      <c r="P31" s="40">
        <f t="shared" ref="P31" si="12">O31+1</f>
        <v>2032</v>
      </c>
      <c r="Q31" s="40">
        <f t="shared" ref="Q31" si="13">P31+1</f>
        <v>2033</v>
      </c>
      <c r="R31" s="40">
        <f t="shared" ref="R31" si="14">Q31+1</f>
        <v>2034</v>
      </c>
      <c r="S31" s="40">
        <f t="shared" ref="S31" si="15">R31+1</f>
        <v>2035</v>
      </c>
      <c r="T31" s="40">
        <f t="shared" ref="T31" si="16">S31+1</f>
        <v>2036</v>
      </c>
      <c r="U31" s="40">
        <f t="shared" ref="U31" si="17">T31+1</f>
        <v>2037</v>
      </c>
      <c r="V31" s="40">
        <f t="shared" ref="V31" si="18">U31+1</f>
        <v>2038</v>
      </c>
      <c r="W31" s="40">
        <f t="shared" ref="W31" si="19">V31+1</f>
        <v>2039</v>
      </c>
      <c r="X31" s="40">
        <f t="shared" ref="X31" si="20">W31+1</f>
        <v>2040</v>
      </c>
      <c r="Y31" s="40">
        <f t="shared" ref="Y31" si="21">X31+1</f>
        <v>2041</v>
      </c>
      <c r="Z31" s="40">
        <f t="shared" ref="Z31" si="22">Y31+1</f>
        <v>2042</v>
      </c>
      <c r="AA31" s="40">
        <f t="shared" ref="AA31" si="23">Z31+1</f>
        <v>2043</v>
      </c>
      <c r="AB31" s="40">
        <f t="shared" ref="AB31" si="24">AA31+1</f>
        <v>2044</v>
      </c>
      <c r="AC31" s="40">
        <f t="shared" ref="AC31" si="25">AB31+1</f>
        <v>2045</v>
      </c>
      <c r="AD31" s="40">
        <f t="shared" ref="AD31" si="26">AC31+1</f>
        <v>2046</v>
      </c>
      <c r="AE31" s="40">
        <f t="shared" ref="AE31" si="27">AD31+1</f>
        <v>2047</v>
      </c>
      <c r="AF31" s="40">
        <f t="shared" ref="AF31" si="28">AE31+1</f>
        <v>2048</v>
      </c>
      <c r="AG31" s="40">
        <f t="shared" ref="AG31" si="29">AF31+1</f>
        <v>2049</v>
      </c>
      <c r="AH31" s="40">
        <f t="shared" ref="AH31" si="30">AG31+1</f>
        <v>2050</v>
      </c>
      <c r="AK31" s="56"/>
      <c r="AL31" s="56"/>
      <c r="AM31" s="56"/>
      <c r="AN31" s="56"/>
      <c r="AO31" s="56"/>
      <c r="AP31" s="56"/>
      <c r="AQ31" s="56"/>
      <c r="AR31" s="56"/>
      <c r="AS31" s="56"/>
      <c r="AT31" s="56"/>
      <c r="AU31" s="56"/>
      <c r="AV31" s="56"/>
    </row>
    <row r="32" spans="1:49" ht="18" x14ac:dyDescent="0.35">
      <c r="A32" s="26" t="s">
        <v>22</v>
      </c>
      <c r="B32" s="42" t="s">
        <v>172</v>
      </c>
      <c r="C32" s="56" t="s">
        <v>200</v>
      </c>
      <c r="D32" s="56">
        <v>50</v>
      </c>
      <c r="E32" s="56">
        <v>52</v>
      </c>
      <c r="F32" s="56">
        <v>53</v>
      </c>
      <c r="G32" s="89">
        <v>54</v>
      </c>
      <c r="H32" s="89">
        <v>55</v>
      </c>
      <c r="I32" s="89">
        <v>56</v>
      </c>
      <c r="J32" s="89">
        <v>57</v>
      </c>
      <c r="K32" s="89">
        <v>58</v>
      </c>
      <c r="L32" s="89">
        <v>59</v>
      </c>
      <c r="M32" s="89">
        <v>60</v>
      </c>
      <c r="N32" s="89">
        <v>61</v>
      </c>
      <c r="O32" s="89">
        <v>62</v>
      </c>
      <c r="P32" s="89">
        <v>63</v>
      </c>
      <c r="Q32" s="89">
        <v>64</v>
      </c>
      <c r="R32" s="89">
        <v>66</v>
      </c>
      <c r="S32" s="89">
        <v>67</v>
      </c>
      <c r="T32" s="89">
        <v>68</v>
      </c>
      <c r="U32" s="89">
        <v>69</v>
      </c>
      <c r="V32" s="89">
        <v>70</v>
      </c>
      <c r="W32" s="89">
        <v>71</v>
      </c>
      <c r="X32" s="89">
        <v>72</v>
      </c>
      <c r="Y32" s="89">
        <v>73</v>
      </c>
      <c r="Z32" s="89">
        <v>75</v>
      </c>
      <c r="AA32" s="89">
        <v>76</v>
      </c>
      <c r="AB32" s="89">
        <v>77</v>
      </c>
      <c r="AC32" s="89">
        <v>78</v>
      </c>
      <c r="AD32" s="89">
        <v>79</v>
      </c>
      <c r="AE32" s="89">
        <v>80</v>
      </c>
      <c r="AF32" s="89">
        <v>81</v>
      </c>
      <c r="AG32" s="89">
        <v>83</v>
      </c>
      <c r="AH32" s="89">
        <v>84</v>
      </c>
      <c r="AI32" s="89"/>
      <c r="AJ32" s="89"/>
      <c r="AK32" s="89"/>
      <c r="AL32" s="89"/>
      <c r="AM32" s="89"/>
      <c r="AN32" s="89"/>
      <c r="AO32" s="89"/>
      <c r="AP32" s="89"/>
      <c r="AQ32" s="89"/>
      <c r="AR32" s="89"/>
      <c r="AS32" s="89"/>
      <c r="AT32" s="89"/>
      <c r="AU32" s="89"/>
      <c r="AV32" s="89"/>
    </row>
    <row r="33" spans="1:48" x14ac:dyDescent="0.25">
      <c r="A33" s="26" t="s">
        <v>23</v>
      </c>
      <c r="B33" s="42" t="s">
        <v>172</v>
      </c>
      <c r="C33" s="142" t="s">
        <v>200</v>
      </c>
      <c r="D33" s="142" t="s">
        <v>199</v>
      </c>
      <c r="E33" s="142" t="s">
        <v>199</v>
      </c>
      <c r="F33" s="142" t="s">
        <v>199</v>
      </c>
      <c r="G33" s="142" t="s">
        <v>199</v>
      </c>
      <c r="H33" s="142" t="s">
        <v>199</v>
      </c>
      <c r="I33" s="142" t="s">
        <v>199</v>
      </c>
      <c r="J33" s="142" t="s">
        <v>199</v>
      </c>
      <c r="K33" s="142" t="s">
        <v>199</v>
      </c>
      <c r="L33" s="142" t="s">
        <v>199</v>
      </c>
      <c r="M33" s="142" t="s">
        <v>199</v>
      </c>
      <c r="N33" s="142" t="s">
        <v>199</v>
      </c>
      <c r="O33" s="142" t="s">
        <v>199</v>
      </c>
      <c r="P33" s="142" t="s">
        <v>199</v>
      </c>
      <c r="Q33" s="142" t="s">
        <v>199</v>
      </c>
      <c r="R33" s="142" t="s">
        <v>199</v>
      </c>
      <c r="S33" s="142" t="s">
        <v>199</v>
      </c>
      <c r="T33" s="142" t="s">
        <v>199</v>
      </c>
      <c r="U33" s="142" t="s">
        <v>199</v>
      </c>
      <c r="V33" s="142" t="s">
        <v>199</v>
      </c>
      <c r="W33" s="142" t="s">
        <v>199</v>
      </c>
      <c r="X33" s="142" t="s">
        <v>199</v>
      </c>
      <c r="Y33" s="142" t="s">
        <v>199</v>
      </c>
      <c r="Z33" s="142" t="s">
        <v>199</v>
      </c>
      <c r="AA33" s="142" t="s">
        <v>199</v>
      </c>
      <c r="AB33" s="142" t="s">
        <v>199</v>
      </c>
      <c r="AC33" s="142" t="s">
        <v>199</v>
      </c>
      <c r="AD33" s="142" t="s">
        <v>199</v>
      </c>
      <c r="AE33" s="142" t="s">
        <v>199</v>
      </c>
      <c r="AF33" s="142" t="s">
        <v>199</v>
      </c>
      <c r="AG33" s="142" t="s">
        <v>199</v>
      </c>
      <c r="AH33" s="142" t="s">
        <v>199</v>
      </c>
      <c r="AI33" s="89"/>
      <c r="AJ33" s="89"/>
      <c r="AK33" s="89"/>
      <c r="AL33" s="89"/>
      <c r="AM33" s="89"/>
      <c r="AN33" s="89"/>
      <c r="AO33" s="89"/>
      <c r="AP33" s="89"/>
      <c r="AQ33" s="89"/>
      <c r="AR33" s="89"/>
      <c r="AS33" s="89"/>
      <c r="AT33" s="89"/>
      <c r="AU33" s="89"/>
      <c r="AV33" s="89"/>
    </row>
    <row r="34" spans="1:48" x14ac:dyDescent="0.25">
      <c r="A34" s="26" t="s">
        <v>24</v>
      </c>
      <c r="B34" s="42" t="s">
        <v>172</v>
      </c>
      <c r="C34" s="142" t="s">
        <v>200</v>
      </c>
      <c r="D34" s="137">
        <v>15700</v>
      </c>
      <c r="E34" s="137">
        <v>15900</v>
      </c>
      <c r="F34" s="137">
        <v>16100</v>
      </c>
      <c r="G34" s="137">
        <v>16400</v>
      </c>
      <c r="H34" s="137">
        <v>16600</v>
      </c>
      <c r="I34" s="137">
        <v>16800</v>
      </c>
      <c r="J34" s="137">
        <v>17000</v>
      </c>
      <c r="K34" s="137">
        <v>17300</v>
      </c>
      <c r="L34" s="137">
        <v>17500</v>
      </c>
      <c r="M34" s="137">
        <v>17700</v>
      </c>
      <c r="N34" s="137">
        <v>17700</v>
      </c>
      <c r="O34" s="137">
        <v>18000</v>
      </c>
      <c r="P34" s="137">
        <v>18000</v>
      </c>
      <c r="Q34" s="137">
        <v>18000</v>
      </c>
      <c r="R34" s="137">
        <v>18000</v>
      </c>
      <c r="S34" s="137">
        <v>18000</v>
      </c>
      <c r="T34" s="137">
        <v>18000</v>
      </c>
      <c r="U34" s="137">
        <v>18000</v>
      </c>
      <c r="V34" s="137">
        <v>18000</v>
      </c>
      <c r="W34" s="137">
        <v>18000</v>
      </c>
      <c r="X34" s="137">
        <v>18000</v>
      </c>
      <c r="Y34" s="137">
        <v>18000</v>
      </c>
      <c r="Z34" s="137">
        <v>18000</v>
      </c>
      <c r="AA34" s="137">
        <v>18000</v>
      </c>
      <c r="AB34" s="137">
        <v>18000</v>
      </c>
      <c r="AC34" s="137">
        <v>18000</v>
      </c>
      <c r="AD34" s="137">
        <v>18000</v>
      </c>
      <c r="AE34" s="137">
        <v>18000</v>
      </c>
      <c r="AF34" s="137">
        <v>18000</v>
      </c>
      <c r="AG34" s="137">
        <v>18000</v>
      </c>
      <c r="AH34" s="137">
        <v>18000</v>
      </c>
      <c r="AI34" s="89"/>
      <c r="AJ34" s="89"/>
      <c r="AK34" s="89"/>
      <c r="AL34" s="89"/>
      <c r="AM34" s="89"/>
      <c r="AN34" s="89"/>
      <c r="AO34" s="89"/>
      <c r="AP34" s="89"/>
      <c r="AQ34" s="89"/>
      <c r="AR34" s="89"/>
      <c r="AS34" s="89"/>
      <c r="AT34" s="89"/>
      <c r="AU34" s="89"/>
      <c r="AV34" s="89"/>
    </row>
    <row r="35" spans="1:48" x14ac:dyDescent="0.25">
      <c r="A35" s="26" t="s">
        <v>19</v>
      </c>
      <c r="B35" s="42" t="s">
        <v>172</v>
      </c>
      <c r="C35" s="142" t="s">
        <v>200</v>
      </c>
      <c r="D35" s="138">
        <v>729300</v>
      </c>
      <c r="E35" s="138">
        <v>742300</v>
      </c>
      <c r="F35" s="138">
        <v>755500</v>
      </c>
      <c r="G35" s="138">
        <v>769000</v>
      </c>
      <c r="H35" s="138">
        <v>782700</v>
      </c>
      <c r="I35" s="138">
        <v>796600</v>
      </c>
      <c r="J35" s="138">
        <v>807500</v>
      </c>
      <c r="K35" s="138">
        <v>818600</v>
      </c>
      <c r="L35" s="138">
        <v>829800</v>
      </c>
      <c r="M35" s="138">
        <v>841200</v>
      </c>
      <c r="N35" s="138">
        <v>852700</v>
      </c>
      <c r="O35" s="138">
        <v>852700</v>
      </c>
      <c r="P35" s="138">
        <v>852700</v>
      </c>
      <c r="Q35" s="138">
        <v>852700</v>
      </c>
      <c r="R35" s="138">
        <v>852700</v>
      </c>
      <c r="S35" s="138">
        <v>852700</v>
      </c>
      <c r="T35" s="138">
        <v>852700</v>
      </c>
      <c r="U35" s="138">
        <v>852700</v>
      </c>
      <c r="V35" s="138">
        <v>852700</v>
      </c>
      <c r="W35" s="138">
        <v>852700</v>
      </c>
      <c r="X35" s="138">
        <v>852700</v>
      </c>
      <c r="Y35" s="138">
        <v>852700</v>
      </c>
      <c r="Z35" s="138">
        <v>852700</v>
      </c>
      <c r="AA35" s="138">
        <v>852700</v>
      </c>
      <c r="AB35" s="138">
        <v>852700</v>
      </c>
      <c r="AC35" s="138">
        <v>852700</v>
      </c>
      <c r="AD35" s="138">
        <v>852700</v>
      </c>
      <c r="AE35" s="138">
        <v>852700</v>
      </c>
      <c r="AF35" s="138">
        <v>852700</v>
      </c>
      <c r="AG35" s="138">
        <v>852700</v>
      </c>
      <c r="AH35" s="138">
        <v>852700</v>
      </c>
      <c r="AI35" s="89"/>
      <c r="AJ35" s="89"/>
      <c r="AK35" s="89"/>
      <c r="AL35" s="89"/>
      <c r="AM35" s="89"/>
      <c r="AN35" s="89"/>
      <c r="AO35" s="89"/>
      <c r="AP35" s="89"/>
      <c r="AQ35" s="89"/>
      <c r="AR35" s="89"/>
      <c r="AS35" s="89"/>
      <c r="AT35" s="89"/>
      <c r="AU35" s="89"/>
      <c r="AV35" s="89"/>
    </row>
    <row r="36" spans="1:48" x14ac:dyDescent="0.25">
      <c r="A36" s="26" t="s">
        <v>20</v>
      </c>
      <c r="B36" s="42" t="s">
        <v>172</v>
      </c>
      <c r="C36" s="142" t="s">
        <v>200</v>
      </c>
      <c r="D36" s="139">
        <v>40400</v>
      </c>
      <c r="E36" s="139">
        <v>41300</v>
      </c>
      <c r="F36" s="139">
        <v>42100</v>
      </c>
      <c r="G36" s="139">
        <v>43000</v>
      </c>
      <c r="H36" s="139">
        <v>43900</v>
      </c>
      <c r="I36" s="139">
        <v>44900</v>
      </c>
      <c r="J36" s="139">
        <v>45500</v>
      </c>
      <c r="K36" s="139">
        <v>46200</v>
      </c>
      <c r="L36" s="139">
        <v>46900</v>
      </c>
      <c r="M36" s="139">
        <v>47600</v>
      </c>
      <c r="N36" s="139">
        <v>48200</v>
      </c>
      <c r="O36" s="139">
        <v>48200</v>
      </c>
      <c r="P36" s="139">
        <v>48200</v>
      </c>
      <c r="Q36" s="139">
        <v>48200</v>
      </c>
      <c r="R36" s="139">
        <v>48200</v>
      </c>
      <c r="S36" s="139">
        <v>48200</v>
      </c>
      <c r="T36" s="139">
        <v>48200</v>
      </c>
      <c r="U36" s="139">
        <v>48200</v>
      </c>
      <c r="V36" s="139">
        <v>48200</v>
      </c>
      <c r="W36" s="139">
        <v>48200</v>
      </c>
      <c r="X36" s="139">
        <v>48200</v>
      </c>
      <c r="Y36" s="139">
        <v>48200</v>
      </c>
      <c r="Z36" s="139">
        <v>48200</v>
      </c>
      <c r="AA36" s="139">
        <v>48200</v>
      </c>
      <c r="AB36" s="139">
        <v>48200</v>
      </c>
      <c r="AC36" s="139">
        <v>48200</v>
      </c>
      <c r="AD36" s="139">
        <v>48200</v>
      </c>
      <c r="AE36" s="139">
        <v>48200</v>
      </c>
      <c r="AF36" s="139">
        <v>48200</v>
      </c>
      <c r="AG36" s="139">
        <v>48200</v>
      </c>
      <c r="AH36" s="139">
        <v>48200</v>
      </c>
      <c r="AI36" s="89"/>
      <c r="AJ36" s="89"/>
      <c r="AK36" s="89"/>
      <c r="AL36" s="89"/>
      <c r="AM36" s="89"/>
      <c r="AN36" s="89"/>
      <c r="AO36" s="89"/>
      <c r="AP36" s="89"/>
      <c r="AQ36" s="89"/>
      <c r="AR36" s="89"/>
      <c r="AS36" s="89"/>
      <c r="AT36" s="89"/>
      <c r="AU36" s="89"/>
      <c r="AV36" s="89"/>
    </row>
    <row r="37" spans="1:48" x14ac:dyDescent="0.25">
      <c r="A37" s="41"/>
    </row>
    <row r="38" spans="1:48" x14ac:dyDescent="0.25">
      <c r="A38" s="41"/>
    </row>
    <row r="39" spans="1:48" x14ac:dyDescent="0.25">
      <c r="A39" s="57" t="s">
        <v>217</v>
      </c>
      <c r="B39" s="56" t="s">
        <v>64</v>
      </c>
      <c r="C39" s="56" t="s">
        <v>65</v>
      </c>
      <c r="D39" s="40">
        <v>2020</v>
      </c>
      <c r="E39" s="40">
        <f t="shared" ref="E39:AJ39" si="31">D39+1</f>
        <v>2021</v>
      </c>
      <c r="F39" s="40">
        <f t="shared" si="31"/>
        <v>2022</v>
      </c>
      <c r="G39" s="40">
        <f t="shared" si="31"/>
        <v>2023</v>
      </c>
      <c r="H39" s="40">
        <f t="shared" si="31"/>
        <v>2024</v>
      </c>
      <c r="I39" s="40">
        <f t="shared" si="31"/>
        <v>2025</v>
      </c>
      <c r="J39" s="40">
        <f t="shared" si="31"/>
        <v>2026</v>
      </c>
      <c r="K39" s="40">
        <f t="shared" si="31"/>
        <v>2027</v>
      </c>
      <c r="L39" s="40">
        <f t="shared" si="31"/>
        <v>2028</v>
      </c>
      <c r="M39" s="40">
        <f t="shared" si="31"/>
        <v>2029</v>
      </c>
      <c r="N39" s="40">
        <f t="shared" si="31"/>
        <v>2030</v>
      </c>
      <c r="O39" s="40">
        <f t="shared" si="31"/>
        <v>2031</v>
      </c>
      <c r="P39" s="40">
        <f t="shared" si="31"/>
        <v>2032</v>
      </c>
      <c r="Q39" s="40">
        <f t="shared" si="31"/>
        <v>2033</v>
      </c>
      <c r="R39" s="40">
        <f t="shared" si="31"/>
        <v>2034</v>
      </c>
      <c r="S39" s="40">
        <f t="shared" si="31"/>
        <v>2035</v>
      </c>
      <c r="T39" s="40">
        <f t="shared" si="31"/>
        <v>2036</v>
      </c>
      <c r="U39" s="40">
        <f t="shared" si="31"/>
        <v>2037</v>
      </c>
      <c r="V39" s="40">
        <f t="shared" si="31"/>
        <v>2038</v>
      </c>
      <c r="W39" s="40">
        <f t="shared" si="31"/>
        <v>2039</v>
      </c>
      <c r="X39" s="40">
        <f t="shared" si="31"/>
        <v>2040</v>
      </c>
      <c r="Y39" s="40">
        <f t="shared" si="31"/>
        <v>2041</v>
      </c>
      <c r="Z39" s="40">
        <f t="shared" si="31"/>
        <v>2042</v>
      </c>
      <c r="AA39" s="40">
        <f t="shared" si="31"/>
        <v>2043</v>
      </c>
      <c r="AB39" s="40">
        <f t="shared" si="31"/>
        <v>2044</v>
      </c>
      <c r="AC39" s="40">
        <f t="shared" si="31"/>
        <v>2045</v>
      </c>
      <c r="AD39" s="40">
        <f t="shared" si="31"/>
        <v>2046</v>
      </c>
      <c r="AE39" s="40">
        <f t="shared" si="31"/>
        <v>2047</v>
      </c>
      <c r="AF39" s="40">
        <f t="shared" si="31"/>
        <v>2048</v>
      </c>
      <c r="AG39" s="40">
        <f t="shared" si="31"/>
        <v>2049</v>
      </c>
      <c r="AH39" s="40">
        <f t="shared" si="31"/>
        <v>2050</v>
      </c>
      <c r="AI39" s="40">
        <f t="shared" si="31"/>
        <v>2051</v>
      </c>
      <c r="AJ39" s="40">
        <f t="shared" si="31"/>
        <v>2052</v>
      </c>
    </row>
    <row r="40" spans="1:48" x14ac:dyDescent="0.25">
      <c r="A40" s="41" t="s">
        <v>25</v>
      </c>
      <c r="B40" s="42" t="s">
        <v>172</v>
      </c>
      <c r="C40" s="56" t="s">
        <v>171</v>
      </c>
      <c r="D40" s="120">
        <v>3700</v>
      </c>
      <c r="E40" s="120">
        <f t="shared" ref="E40:AJ40" si="32">D40</f>
        <v>3700</v>
      </c>
      <c r="F40" s="120">
        <f t="shared" si="32"/>
        <v>3700</v>
      </c>
      <c r="G40" s="120">
        <f t="shared" si="32"/>
        <v>3700</v>
      </c>
      <c r="H40" s="120">
        <f t="shared" si="32"/>
        <v>3700</v>
      </c>
      <c r="I40" s="120">
        <f t="shared" si="32"/>
        <v>3700</v>
      </c>
      <c r="J40" s="120">
        <f t="shared" si="32"/>
        <v>3700</v>
      </c>
      <c r="K40" s="120">
        <f t="shared" si="32"/>
        <v>3700</v>
      </c>
      <c r="L40" s="120">
        <f t="shared" si="32"/>
        <v>3700</v>
      </c>
      <c r="M40" s="120">
        <f t="shared" si="32"/>
        <v>3700</v>
      </c>
      <c r="N40" s="120">
        <f t="shared" si="32"/>
        <v>3700</v>
      </c>
      <c r="O40" s="120">
        <f t="shared" si="32"/>
        <v>3700</v>
      </c>
      <c r="P40" s="120">
        <f t="shared" si="32"/>
        <v>3700</v>
      </c>
      <c r="Q40" s="120">
        <f t="shared" si="32"/>
        <v>3700</v>
      </c>
      <c r="R40" s="120">
        <f t="shared" si="32"/>
        <v>3700</v>
      </c>
      <c r="S40" s="120">
        <f t="shared" si="32"/>
        <v>3700</v>
      </c>
      <c r="T40" s="120">
        <f t="shared" si="32"/>
        <v>3700</v>
      </c>
      <c r="U40" s="120">
        <f t="shared" si="32"/>
        <v>3700</v>
      </c>
      <c r="V40" s="120">
        <f t="shared" si="32"/>
        <v>3700</v>
      </c>
      <c r="W40" s="120">
        <f t="shared" si="32"/>
        <v>3700</v>
      </c>
      <c r="X40" s="120">
        <f t="shared" si="32"/>
        <v>3700</v>
      </c>
      <c r="Y40" s="120">
        <f t="shared" si="32"/>
        <v>3700</v>
      </c>
      <c r="Z40" s="120">
        <f t="shared" si="32"/>
        <v>3700</v>
      </c>
      <c r="AA40" s="120">
        <f t="shared" si="32"/>
        <v>3700</v>
      </c>
      <c r="AB40" s="120">
        <f t="shared" si="32"/>
        <v>3700</v>
      </c>
      <c r="AC40" s="120">
        <f t="shared" si="32"/>
        <v>3700</v>
      </c>
      <c r="AD40" s="120">
        <f t="shared" si="32"/>
        <v>3700</v>
      </c>
      <c r="AE40" s="120">
        <f t="shared" si="32"/>
        <v>3700</v>
      </c>
      <c r="AF40" s="120">
        <f t="shared" si="32"/>
        <v>3700</v>
      </c>
      <c r="AG40" s="120">
        <f t="shared" si="32"/>
        <v>3700</v>
      </c>
      <c r="AH40" s="120">
        <f t="shared" si="32"/>
        <v>3700</v>
      </c>
      <c r="AI40" s="120">
        <f t="shared" si="32"/>
        <v>3700</v>
      </c>
      <c r="AJ40" s="120">
        <f t="shared" si="32"/>
        <v>3700</v>
      </c>
      <c r="AK40" s="120"/>
      <c r="AL40" s="120"/>
      <c r="AM40" s="120"/>
      <c r="AN40" s="120"/>
      <c r="AO40" s="120"/>
      <c r="AP40" s="120"/>
      <c r="AQ40" s="120"/>
      <c r="AR40" s="120"/>
      <c r="AS40" s="120"/>
      <c r="AT40" s="120"/>
      <c r="AU40" s="120"/>
    </row>
    <row r="41" spans="1:48" x14ac:dyDescent="0.25">
      <c r="A41" s="26" t="s">
        <v>26</v>
      </c>
      <c r="B41" s="42" t="s">
        <v>172</v>
      </c>
      <c r="C41" s="56" t="s">
        <v>171</v>
      </c>
      <c r="D41" s="120">
        <v>72500</v>
      </c>
      <c r="E41" s="120">
        <f t="shared" ref="E41:AJ41" si="33">D41</f>
        <v>72500</v>
      </c>
      <c r="F41" s="120">
        <f t="shared" si="33"/>
        <v>72500</v>
      </c>
      <c r="G41" s="120">
        <f t="shared" si="33"/>
        <v>72500</v>
      </c>
      <c r="H41" s="120">
        <f t="shared" si="33"/>
        <v>72500</v>
      </c>
      <c r="I41" s="120">
        <f t="shared" si="33"/>
        <v>72500</v>
      </c>
      <c r="J41" s="120">
        <f t="shared" si="33"/>
        <v>72500</v>
      </c>
      <c r="K41" s="120">
        <f t="shared" si="33"/>
        <v>72500</v>
      </c>
      <c r="L41" s="120">
        <f t="shared" si="33"/>
        <v>72500</v>
      </c>
      <c r="M41" s="120">
        <f t="shared" si="33"/>
        <v>72500</v>
      </c>
      <c r="N41" s="120">
        <f t="shared" si="33"/>
        <v>72500</v>
      </c>
      <c r="O41" s="120">
        <f t="shared" si="33"/>
        <v>72500</v>
      </c>
      <c r="P41" s="120">
        <f t="shared" si="33"/>
        <v>72500</v>
      </c>
      <c r="Q41" s="120">
        <f t="shared" si="33"/>
        <v>72500</v>
      </c>
      <c r="R41" s="120">
        <f t="shared" si="33"/>
        <v>72500</v>
      </c>
      <c r="S41" s="120">
        <f t="shared" si="33"/>
        <v>72500</v>
      </c>
      <c r="T41" s="120">
        <f t="shared" si="33"/>
        <v>72500</v>
      </c>
      <c r="U41" s="120">
        <f t="shared" si="33"/>
        <v>72500</v>
      </c>
      <c r="V41" s="120">
        <f t="shared" si="33"/>
        <v>72500</v>
      </c>
      <c r="W41" s="120">
        <f t="shared" si="33"/>
        <v>72500</v>
      </c>
      <c r="X41" s="120">
        <f t="shared" si="33"/>
        <v>72500</v>
      </c>
      <c r="Y41" s="120">
        <f t="shared" si="33"/>
        <v>72500</v>
      </c>
      <c r="Z41" s="120">
        <f t="shared" si="33"/>
        <v>72500</v>
      </c>
      <c r="AA41" s="120">
        <f t="shared" si="33"/>
        <v>72500</v>
      </c>
      <c r="AB41" s="120">
        <f t="shared" si="33"/>
        <v>72500</v>
      </c>
      <c r="AC41" s="120">
        <f t="shared" si="33"/>
        <v>72500</v>
      </c>
      <c r="AD41" s="120">
        <f t="shared" si="33"/>
        <v>72500</v>
      </c>
      <c r="AE41" s="120">
        <f t="shared" si="33"/>
        <v>72500</v>
      </c>
      <c r="AF41" s="120">
        <f t="shared" si="33"/>
        <v>72500</v>
      </c>
      <c r="AG41" s="120">
        <f t="shared" si="33"/>
        <v>72500</v>
      </c>
      <c r="AH41" s="120">
        <f t="shared" si="33"/>
        <v>72500</v>
      </c>
      <c r="AI41" s="120">
        <f t="shared" si="33"/>
        <v>72500</v>
      </c>
      <c r="AJ41" s="120">
        <f t="shared" si="33"/>
        <v>72500</v>
      </c>
      <c r="AK41" s="120"/>
      <c r="AL41" s="120"/>
      <c r="AM41" s="120"/>
      <c r="AN41" s="120"/>
      <c r="AO41" s="120"/>
      <c r="AP41" s="120"/>
      <c r="AQ41" s="120"/>
      <c r="AR41" s="120"/>
      <c r="AS41" s="120"/>
      <c r="AT41" s="120"/>
      <c r="AU41" s="120"/>
    </row>
    <row r="42" spans="1:48" x14ac:dyDescent="0.25">
      <c r="A42" s="26" t="s">
        <v>27</v>
      </c>
      <c r="B42" s="42" t="s">
        <v>172</v>
      </c>
      <c r="C42" s="56" t="s">
        <v>171</v>
      </c>
      <c r="D42" s="120">
        <v>142000</v>
      </c>
      <c r="E42" s="120">
        <f t="shared" ref="E42:AJ42" si="34">D42</f>
        <v>142000</v>
      </c>
      <c r="F42" s="120">
        <f t="shared" si="34"/>
        <v>142000</v>
      </c>
      <c r="G42" s="120">
        <f t="shared" si="34"/>
        <v>142000</v>
      </c>
      <c r="H42" s="120">
        <f t="shared" si="34"/>
        <v>142000</v>
      </c>
      <c r="I42" s="120">
        <f t="shared" si="34"/>
        <v>142000</v>
      </c>
      <c r="J42" s="120">
        <f t="shared" si="34"/>
        <v>142000</v>
      </c>
      <c r="K42" s="120">
        <f t="shared" si="34"/>
        <v>142000</v>
      </c>
      <c r="L42" s="120">
        <f t="shared" si="34"/>
        <v>142000</v>
      </c>
      <c r="M42" s="120">
        <f t="shared" si="34"/>
        <v>142000</v>
      </c>
      <c r="N42" s="120">
        <f t="shared" si="34"/>
        <v>142000</v>
      </c>
      <c r="O42" s="120">
        <f t="shared" si="34"/>
        <v>142000</v>
      </c>
      <c r="P42" s="120">
        <f t="shared" si="34"/>
        <v>142000</v>
      </c>
      <c r="Q42" s="120">
        <f t="shared" si="34"/>
        <v>142000</v>
      </c>
      <c r="R42" s="120">
        <f t="shared" si="34"/>
        <v>142000</v>
      </c>
      <c r="S42" s="120">
        <f t="shared" si="34"/>
        <v>142000</v>
      </c>
      <c r="T42" s="120">
        <f t="shared" si="34"/>
        <v>142000</v>
      </c>
      <c r="U42" s="120">
        <f t="shared" si="34"/>
        <v>142000</v>
      </c>
      <c r="V42" s="120">
        <f t="shared" si="34"/>
        <v>142000</v>
      </c>
      <c r="W42" s="120">
        <f t="shared" si="34"/>
        <v>142000</v>
      </c>
      <c r="X42" s="120">
        <f t="shared" si="34"/>
        <v>142000</v>
      </c>
      <c r="Y42" s="120">
        <f t="shared" si="34"/>
        <v>142000</v>
      </c>
      <c r="Z42" s="120">
        <f t="shared" si="34"/>
        <v>142000</v>
      </c>
      <c r="AA42" s="120">
        <f t="shared" si="34"/>
        <v>142000</v>
      </c>
      <c r="AB42" s="120">
        <f t="shared" si="34"/>
        <v>142000</v>
      </c>
      <c r="AC42" s="120">
        <f t="shared" si="34"/>
        <v>142000</v>
      </c>
      <c r="AD42" s="120">
        <f t="shared" si="34"/>
        <v>142000</v>
      </c>
      <c r="AE42" s="120">
        <f t="shared" si="34"/>
        <v>142000</v>
      </c>
      <c r="AF42" s="120">
        <f t="shared" si="34"/>
        <v>142000</v>
      </c>
      <c r="AG42" s="120">
        <f t="shared" si="34"/>
        <v>142000</v>
      </c>
      <c r="AH42" s="120">
        <f t="shared" si="34"/>
        <v>142000</v>
      </c>
      <c r="AI42" s="120">
        <f t="shared" si="34"/>
        <v>142000</v>
      </c>
      <c r="AJ42" s="120">
        <f t="shared" si="34"/>
        <v>142000</v>
      </c>
      <c r="AK42" s="120"/>
      <c r="AL42" s="120"/>
      <c r="AM42" s="120"/>
      <c r="AN42" s="120"/>
      <c r="AO42" s="120"/>
      <c r="AP42" s="120"/>
      <c r="AQ42" s="120"/>
      <c r="AR42" s="120"/>
      <c r="AS42" s="120"/>
      <c r="AT42" s="120"/>
      <c r="AU42" s="120"/>
    </row>
    <row r="43" spans="1:48" x14ac:dyDescent="0.25">
      <c r="A43" s="26" t="s">
        <v>28</v>
      </c>
      <c r="B43" s="42" t="s">
        <v>172</v>
      </c>
      <c r="C43" s="56" t="s">
        <v>171</v>
      </c>
      <c r="D43" s="120">
        <v>521300</v>
      </c>
      <c r="E43" s="120">
        <f t="shared" ref="E43:AJ43" si="35">D43</f>
        <v>521300</v>
      </c>
      <c r="F43" s="120">
        <f t="shared" si="35"/>
        <v>521300</v>
      </c>
      <c r="G43" s="120">
        <f t="shared" si="35"/>
        <v>521300</v>
      </c>
      <c r="H43" s="120">
        <f t="shared" si="35"/>
        <v>521300</v>
      </c>
      <c r="I43" s="120">
        <f t="shared" si="35"/>
        <v>521300</v>
      </c>
      <c r="J43" s="120">
        <f t="shared" si="35"/>
        <v>521300</v>
      </c>
      <c r="K43" s="120">
        <f t="shared" si="35"/>
        <v>521300</v>
      </c>
      <c r="L43" s="120">
        <f t="shared" si="35"/>
        <v>521300</v>
      </c>
      <c r="M43" s="120">
        <f t="shared" si="35"/>
        <v>521300</v>
      </c>
      <c r="N43" s="120">
        <f t="shared" si="35"/>
        <v>521300</v>
      </c>
      <c r="O43" s="120">
        <f t="shared" si="35"/>
        <v>521300</v>
      </c>
      <c r="P43" s="120">
        <f t="shared" si="35"/>
        <v>521300</v>
      </c>
      <c r="Q43" s="120">
        <f t="shared" si="35"/>
        <v>521300</v>
      </c>
      <c r="R43" s="120">
        <f t="shared" si="35"/>
        <v>521300</v>
      </c>
      <c r="S43" s="120">
        <f t="shared" si="35"/>
        <v>521300</v>
      </c>
      <c r="T43" s="120">
        <f t="shared" si="35"/>
        <v>521300</v>
      </c>
      <c r="U43" s="120">
        <f t="shared" si="35"/>
        <v>521300</v>
      </c>
      <c r="V43" s="120">
        <f t="shared" si="35"/>
        <v>521300</v>
      </c>
      <c r="W43" s="120">
        <f t="shared" si="35"/>
        <v>521300</v>
      </c>
      <c r="X43" s="120">
        <f t="shared" si="35"/>
        <v>521300</v>
      </c>
      <c r="Y43" s="120">
        <f t="shared" si="35"/>
        <v>521300</v>
      </c>
      <c r="Z43" s="120">
        <f t="shared" si="35"/>
        <v>521300</v>
      </c>
      <c r="AA43" s="120">
        <f t="shared" si="35"/>
        <v>521300</v>
      </c>
      <c r="AB43" s="120">
        <f t="shared" si="35"/>
        <v>521300</v>
      </c>
      <c r="AC43" s="120">
        <f t="shared" si="35"/>
        <v>521300</v>
      </c>
      <c r="AD43" s="120">
        <f t="shared" si="35"/>
        <v>521300</v>
      </c>
      <c r="AE43" s="120">
        <f t="shared" si="35"/>
        <v>521300</v>
      </c>
      <c r="AF43" s="120">
        <f t="shared" si="35"/>
        <v>521300</v>
      </c>
      <c r="AG43" s="120">
        <f t="shared" si="35"/>
        <v>521300</v>
      </c>
      <c r="AH43" s="120">
        <f t="shared" si="35"/>
        <v>521300</v>
      </c>
      <c r="AI43" s="120">
        <f t="shared" si="35"/>
        <v>521300</v>
      </c>
      <c r="AJ43" s="120">
        <f t="shared" si="35"/>
        <v>521300</v>
      </c>
      <c r="AK43" s="120"/>
      <c r="AL43" s="120"/>
      <c r="AM43" s="120"/>
      <c r="AN43" s="120"/>
      <c r="AO43" s="120"/>
      <c r="AP43" s="120"/>
      <c r="AQ43" s="120"/>
      <c r="AR43" s="120"/>
      <c r="AS43" s="120"/>
      <c r="AT43" s="120"/>
      <c r="AU43" s="120"/>
    </row>
    <row r="44" spans="1:48" x14ac:dyDescent="0.25">
      <c r="A44" s="26" t="s">
        <v>29</v>
      </c>
      <c r="B44" s="42" t="s">
        <v>172</v>
      </c>
      <c r="C44" s="56" t="s">
        <v>171</v>
      </c>
      <c r="D44" s="120">
        <v>10800000</v>
      </c>
      <c r="E44" s="120">
        <f t="shared" ref="E44:AJ44" si="36">D44</f>
        <v>10800000</v>
      </c>
      <c r="F44" s="120">
        <f t="shared" si="36"/>
        <v>10800000</v>
      </c>
      <c r="G44" s="120">
        <f t="shared" si="36"/>
        <v>10800000</v>
      </c>
      <c r="H44" s="120">
        <f t="shared" si="36"/>
        <v>10800000</v>
      </c>
      <c r="I44" s="120">
        <f t="shared" si="36"/>
        <v>10800000</v>
      </c>
      <c r="J44" s="120">
        <f t="shared" si="36"/>
        <v>10800000</v>
      </c>
      <c r="K44" s="120">
        <f t="shared" si="36"/>
        <v>10800000</v>
      </c>
      <c r="L44" s="120">
        <f t="shared" si="36"/>
        <v>10800000</v>
      </c>
      <c r="M44" s="120">
        <f t="shared" si="36"/>
        <v>10800000</v>
      </c>
      <c r="N44" s="120">
        <f t="shared" si="36"/>
        <v>10800000</v>
      </c>
      <c r="O44" s="120">
        <f t="shared" si="36"/>
        <v>10800000</v>
      </c>
      <c r="P44" s="120">
        <f t="shared" si="36"/>
        <v>10800000</v>
      </c>
      <c r="Q44" s="120">
        <f t="shared" si="36"/>
        <v>10800000</v>
      </c>
      <c r="R44" s="120">
        <f t="shared" si="36"/>
        <v>10800000</v>
      </c>
      <c r="S44" s="120">
        <f t="shared" si="36"/>
        <v>10800000</v>
      </c>
      <c r="T44" s="120">
        <f t="shared" si="36"/>
        <v>10800000</v>
      </c>
      <c r="U44" s="120">
        <f t="shared" si="36"/>
        <v>10800000</v>
      </c>
      <c r="V44" s="120">
        <f t="shared" si="36"/>
        <v>10800000</v>
      </c>
      <c r="W44" s="120">
        <f t="shared" si="36"/>
        <v>10800000</v>
      </c>
      <c r="X44" s="120">
        <f t="shared" si="36"/>
        <v>10800000</v>
      </c>
      <c r="Y44" s="120">
        <f t="shared" si="36"/>
        <v>10800000</v>
      </c>
      <c r="Z44" s="120">
        <f t="shared" si="36"/>
        <v>10800000</v>
      </c>
      <c r="AA44" s="120">
        <f t="shared" si="36"/>
        <v>10800000</v>
      </c>
      <c r="AB44" s="120">
        <f t="shared" si="36"/>
        <v>10800000</v>
      </c>
      <c r="AC44" s="120">
        <f t="shared" si="36"/>
        <v>10800000</v>
      </c>
      <c r="AD44" s="120">
        <f t="shared" si="36"/>
        <v>10800000</v>
      </c>
      <c r="AE44" s="120">
        <f t="shared" si="36"/>
        <v>10800000</v>
      </c>
      <c r="AF44" s="120">
        <f t="shared" si="36"/>
        <v>10800000</v>
      </c>
      <c r="AG44" s="120">
        <f t="shared" si="36"/>
        <v>10800000</v>
      </c>
      <c r="AH44" s="120">
        <f t="shared" si="36"/>
        <v>10800000</v>
      </c>
      <c r="AI44" s="120">
        <f t="shared" si="36"/>
        <v>10800000</v>
      </c>
      <c r="AJ44" s="120">
        <f t="shared" si="36"/>
        <v>10800000</v>
      </c>
      <c r="AK44" s="120"/>
      <c r="AL44" s="120"/>
      <c r="AM44" s="120"/>
      <c r="AN44" s="120"/>
      <c r="AO44" s="120"/>
      <c r="AP44" s="120"/>
      <c r="AQ44" s="120"/>
      <c r="AR44" s="120"/>
      <c r="AS44" s="120"/>
      <c r="AT44" s="120"/>
      <c r="AU44" s="120"/>
    </row>
    <row r="46" spans="1:48" x14ac:dyDescent="0.25">
      <c r="A46" s="57" t="s">
        <v>218</v>
      </c>
      <c r="D46" s="40">
        <v>2020</v>
      </c>
      <c r="E46" s="40">
        <f t="shared" ref="E46" si="37">D46+1</f>
        <v>2021</v>
      </c>
      <c r="F46" s="40">
        <f t="shared" ref="F46" si="38">E46+1</f>
        <v>2022</v>
      </c>
      <c r="G46" s="40">
        <f t="shared" ref="G46" si="39">F46+1</f>
        <v>2023</v>
      </c>
      <c r="H46" s="40">
        <f t="shared" ref="H46" si="40">G46+1</f>
        <v>2024</v>
      </c>
      <c r="I46" s="40">
        <f t="shared" ref="I46" si="41">H46+1</f>
        <v>2025</v>
      </c>
      <c r="J46" s="40">
        <f t="shared" ref="J46" si="42">I46+1</f>
        <v>2026</v>
      </c>
      <c r="K46" s="40">
        <f t="shared" ref="K46" si="43">J46+1</f>
        <v>2027</v>
      </c>
      <c r="L46" s="40">
        <f t="shared" ref="L46" si="44">K46+1</f>
        <v>2028</v>
      </c>
      <c r="M46" s="40">
        <f t="shared" ref="M46" si="45">L46+1</f>
        <v>2029</v>
      </c>
      <c r="N46" s="40">
        <f t="shared" ref="N46" si="46">M46+1</f>
        <v>2030</v>
      </c>
      <c r="O46" s="40">
        <f t="shared" ref="O46" si="47">N46+1</f>
        <v>2031</v>
      </c>
      <c r="P46" s="40">
        <f t="shared" ref="P46" si="48">O46+1</f>
        <v>2032</v>
      </c>
      <c r="Q46" s="40">
        <f t="shared" ref="Q46" si="49">P46+1</f>
        <v>2033</v>
      </c>
      <c r="R46" s="40">
        <f t="shared" ref="R46" si="50">Q46+1</f>
        <v>2034</v>
      </c>
      <c r="S46" s="40">
        <f t="shared" ref="S46" si="51">R46+1</f>
        <v>2035</v>
      </c>
      <c r="T46" s="40">
        <f t="shared" ref="T46" si="52">S46+1</f>
        <v>2036</v>
      </c>
      <c r="U46" s="40">
        <f t="shared" ref="U46" si="53">T46+1</f>
        <v>2037</v>
      </c>
      <c r="V46" s="40">
        <f t="shared" ref="V46" si="54">U46+1</f>
        <v>2038</v>
      </c>
      <c r="W46" s="40">
        <f t="shared" ref="W46" si="55">V46+1</f>
        <v>2039</v>
      </c>
      <c r="X46" s="40">
        <f t="shared" ref="X46" si="56">W46+1</f>
        <v>2040</v>
      </c>
      <c r="Y46" s="40">
        <f t="shared" ref="Y46" si="57">X46+1</f>
        <v>2041</v>
      </c>
      <c r="Z46" s="40">
        <f t="shared" ref="Z46" si="58">Y46+1</f>
        <v>2042</v>
      </c>
      <c r="AA46" s="40">
        <f t="shared" ref="AA46" si="59">Z46+1</f>
        <v>2043</v>
      </c>
      <c r="AB46" s="40">
        <f t="shared" ref="AB46" si="60">AA46+1</f>
        <v>2044</v>
      </c>
      <c r="AC46" s="40">
        <f t="shared" ref="AC46" si="61">AB46+1</f>
        <v>2045</v>
      </c>
      <c r="AD46" s="40">
        <f t="shared" ref="AD46" si="62">AC46+1</f>
        <v>2046</v>
      </c>
      <c r="AE46" s="40">
        <f t="shared" ref="AE46" si="63">AD46+1</f>
        <v>2047</v>
      </c>
      <c r="AF46" s="40">
        <f t="shared" ref="AF46" si="64">AE46+1</f>
        <v>2048</v>
      </c>
      <c r="AG46" s="40">
        <f t="shared" ref="AG46" si="65">AF46+1</f>
        <v>2049</v>
      </c>
      <c r="AH46" s="40">
        <f t="shared" ref="AH46" si="66">AG46+1</f>
        <v>2050</v>
      </c>
      <c r="AI46" s="40">
        <f t="shared" ref="AI46" si="67">AH46+1</f>
        <v>2051</v>
      </c>
      <c r="AJ46" s="40">
        <f t="shared" ref="AJ46" si="68">AI46+1</f>
        <v>2052</v>
      </c>
    </row>
    <row r="47" spans="1:48" x14ac:dyDescent="0.25">
      <c r="A47" s="26" t="s">
        <v>173</v>
      </c>
      <c r="B47" s="42" t="s">
        <v>172</v>
      </c>
      <c r="D47" s="53">
        <v>17.899999999999999</v>
      </c>
      <c r="E47" s="53">
        <f>D47</f>
        <v>17.899999999999999</v>
      </c>
      <c r="F47" s="53">
        <f t="shared" ref="F47:AV48" si="69">E47</f>
        <v>17.899999999999999</v>
      </c>
      <c r="G47" s="53">
        <f t="shared" si="69"/>
        <v>17.899999999999999</v>
      </c>
      <c r="H47" s="53">
        <f t="shared" si="69"/>
        <v>17.899999999999999</v>
      </c>
      <c r="I47" s="53">
        <f t="shared" si="69"/>
        <v>17.899999999999999</v>
      </c>
      <c r="J47" s="53">
        <f t="shared" si="69"/>
        <v>17.899999999999999</v>
      </c>
      <c r="K47" s="53">
        <f t="shared" si="69"/>
        <v>17.899999999999999</v>
      </c>
      <c r="L47" s="53">
        <f t="shared" si="69"/>
        <v>17.899999999999999</v>
      </c>
      <c r="M47" s="53">
        <f t="shared" si="69"/>
        <v>17.899999999999999</v>
      </c>
      <c r="N47" s="53">
        <f t="shared" si="69"/>
        <v>17.899999999999999</v>
      </c>
      <c r="O47" s="53">
        <f t="shared" si="69"/>
        <v>17.899999999999999</v>
      </c>
      <c r="P47" s="53">
        <f t="shared" si="69"/>
        <v>17.899999999999999</v>
      </c>
      <c r="Q47" s="53">
        <f t="shared" si="69"/>
        <v>17.899999999999999</v>
      </c>
      <c r="R47" s="53">
        <f t="shared" si="69"/>
        <v>17.899999999999999</v>
      </c>
      <c r="S47" s="53">
        <f t="shared" si="69"/>
        <v>17.899999999999999</v>
      </c>
      <c r="T47" s="53">
        <f t="shared" si="69"/>
        <v>17.899999999999999</v>
      </c>
      <c r="U47" s="53">
        <f t="shared" si="69"/>
        <v>17.899999999999999</v>
      </c>
      <c r="V47" s="53">
        <f t="shared" si="69"/>
        <v>17.899999999999999</v>
      </c>
      <c r="W47" s="53">
        <f t="shared" si="69"/>
        <v>17.899999999999999</v>
      </c>
      <c r="X47" s="53">
        <f t="shared" si="69"/>
        <v>17.899999999999999</v>
      </c>
      <c r="Y47" s="53">
        <f t="shared" si="69"/>
        <v>17.899999999999999</v>
      </c>
      <c r="Z47" s="53">
        <f t="shared" si="69"/>
        <v>17.899999999999999</v>
      </c>
      <c r="AA47" s="53">
        <f t="shared" si="69"/>
        <v>17.899999999999999</v>
      </c>
      <c r="AB47" s="53">
        <f t="shared" si="69"/>
        <v>17.899999999999999</v>
      </c>
      <c r="AC47" s="53">
        <f t="shared" si="69"/>
        <v>17.899999999999999</v>
      </c>
      <c r="AD47" s="53">
        <f t="shared" si="69"/>
        <v>17.899999999999999</v>
      </c>
      <c r="AE47" s="53">
        <f t="shared" si="69"/>
        <v>17.899999999999999</v>
      </c>
      <c r="AF47" s="53">
        <f t="shared" si="69"/>
        <v>17.899999999999999</v>
      </c>
      <c r="AG47" s="53">
        <f t="shared" si="69"/>
        <v>17.899999999999999</v>
      </c>
      <c r="AH47" s="53">
        <f t="shared" si="69"/>
        <v>17.899999999999999</v>
      </c>
      <c r="AI47" s="53">
        <f t="shared" si="69"/>
        <v>17.899999999999999</v>
      </c>
      <c r="AJ47" s="53">
        <f t="shared" si="69"/>
        <v>17.899999999999999</v>
      </c>
      <c r="AK47" s="53"/>
      <c r="AL47" s="53"/>
      <c r="AM47" s="53"/>
      <c r="AN47" s="53"/>
      <c r="AO47" s="53"/>
      <c r="AP47" s="53"/>
      <c r="AQ47" s="53"/>
      <c r="AR47" s="53"/>
      <c r="AS47" s="53"/>
      <c r="AT47" s="53"/>
      <c r="AU47" s="53"/>
      <c r="AV47" s="53">
        <f t="shared" si="69"/>
        <v>0</v>
      </c>
    </row>
    <row r="48" spans="1:48" x14ac:dyDescent="0.25">
      <c r="A48" s="26" t="s">
        <v>174</v>
      </c>
      <c r="B48" s="42" t="s">
        <v>172</v>
      </c>
      <c r="D48" s="53">
        <v>30.8</v>
      </c>
      <c r="E48" s="53">
        <f t="shared" ref="E48:T48" si="70">D48</f>
        <v>30.8</v>
      </c>
      <c r="F48" s="53">
        <f t="shared" si="70"/>
        <v>30.8</v>
      </c>
      <c r="G48" s="53">
        <f t="shared" si="70"/>
        <v>30.8</v>
      </c>
      <c r="H48" s="53">
        <f t="shared" si="70"/>
        <v>30.8</v>
      </c>
      <c r="I48" s="53">
        <f t="shared" si="70"/>
        <v>30.8</v>
      </c>
      <c r="J48" s="53">
        <f t="shared" si="70"/>
        <v>30.8</v>
      </c>
      <c r="K48" s="53">
        <f t="shared" si="70"/>
        <v>30.8</v>
      </c>
      <c r="L48" s="53">
        <f t="shared" si="70"/>
        <v>30.8</v>
      </c>
      <c r="M48" s="53">
        <f t="shared" si="70"/>
        <v>30.8</v>
      </c>
      <c r="N48" s="53">
        <f t="shared" si="70"/>
        <v>30.8</v>
      </c>
      <c r="O48" s="53">
        <f t="shared" si="70"/>
        <v>30.8</v>
      </c>
      <c r="P48" s="53">
        <f t="shared" si="70"/>
        <v>30.8</v>
      </c>
      <c r="Q48" s="53">
        <f t="shared" si="70"/>
        <v>30.8</v>
      </c>
      <c r="R48" s="53">
        <f t="shared" si="70"/>
        <v>30.8</v>
      </c>
      <c r="S48" s="53">
        <f t="shared" si="70"/>
        <v>30.8</v>
      </c>
      <c r="T48" s="53">
        <f t="shared" si="70"/>
        <v>30.8</v>
      </c>
      <c r="U48" s="53">
        <f t="shared" si="69"/>
        <v>30.8</v>
      </c>
      <c r="V48" s="53">
        <f t="shared" si="69"/>
        <v>30.8</v>
      </c>
      <c r="W48" s="53">
        <f t="shared" si="69"/>
        <v>30.8</v>
      </c>
      <c r="X48" s="53">
        <f t="shared" si="69"/>
        <v>30.8</v>
      </c>
      <c r="Y48" s="53">
        <f t="shared" si="69"/>
        <v>30.8</v>
      </c>
      <c r="Z48" s="53">
        <f t="shared" si="69"/>
        <v>30.8</v>
      </c>
      <c r="AA48" s="53">
        <f t="shared" si="69"/>
        <v>30.8</v>
      </c>
      <c r="AB48" s="53">
        <f t="shared" si="69"/>
        <v>30.8</v>
      </c>
      <c r="AC48" s="53">
        <f t="shared" si="69"/>
        <v>30.8</v>
      </c>
      <c r="AD48" s="53">
        <f t="shared" si="69"/>
        <v>30.8</v>
      </c>
      <c r="AE48" s="53">
        <f t="shared" si="69"/>
        <v>30.8</v>
      </c>
      <c r="AF48" s="53">
        <f t="shared" si="69"/>
        <v>30.8</v>
      </c>
      <c r="AG48" s="53">
        <f t="shared" si="69"/>
        <v>30.8</v>
      </c>
      <c r="AH48" s="53">
        <f t="shared" si="69"/>
        <v>30.8</v>
      </c>
      <c r="AI48" s="53">
        <f t="shared" si="69"/>
        <v>30.8</v>
      </c>
      <c r="AJ48" s="53">
        <f t="shared" si="69"/>
        <v>30.8</v>
      </c>
      <c r="AK48" s="53"/>
      <c r="AL48" s="53"/>
      <c r="AM48" s="53"/>
      <c r="AN48" s="53"/>
      <c r="AO48" s="53"/>
      <c r="AP48" s="53"/>
      <c r="AQ48" s="53"/>
      <c r="AR48" s="53"/>
      <c r="AS48" s="53"/>
      <c r="AT48" s="53"/>
      <c r="AU48" s="53"/>
      <c r="AV48" s="53">
        <f t="shared" si="69"/>
        <v>0</v>
      </c>
    </row>
    <row r="49" spans="1:1" x14ac:dyDescent="0.25">
      <c r="A49" s="26"/>
    </row>
    <row r="50" spans="1:1" x14ac:dyDescent="0.25">
      <c r="A50" s="54" t="s">
        <v>30</v>
      </c>
    </row>
    <row r="58" spans="1:1" x14ac:dyDescent="0.25">
      <c r="A58" s="55" t="s">
        <v>31</v>
      </c>
    </row>
    <row r="74" spans="1:2" x14ac:dyDescent="0.25">
      <c r="A74" s="54" t="s">
        <v>240</v>
      </c>
      <c r="B74" s="54" t="s">
        <v>241</v>
      </c>
    </row>
    <row r="75" spans="1:2" x14ac:dyDescent="0.25">
      <c r="A75" s="41">
        <v>2009</v>
      </c>
      <c r="B75" s="152">
        <v>94.975999999999999</v>
      </c>
    </row>
    <row r="76" spans="1:2" x14ac:dyDescent="0.25">
      <c r="A76" s="41">
        <v>2012</v>
      </c>
      <c r="B76" s="152">
        <v>100</v>
      </c>
    </row>
    <row r="77" spans="1:2" x14ac:dyDescent="0.25">
      <c r="A77" s="41">
        <v>2019</v>
      </c>
      <c r="B77" s="152">
        <v>111.42400000000001</v>
      </c>
    </row>
    <row r="78" spans="1:2" x14ac:dyDescent="0.25">
      <c r="A78" s="41" t="s">
        <v>239</v>
      </c>
      <c r="B78" s="152">
        <f>B77/B75</f>
        <v>1.1731805929919139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C0E9-78DD-4D62-A83D-065DF8E269FB}">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257EEF0067683439435D625ED9E0C6F" ma:contentTypeVersion="12" ma:contentTypeDescription="Ein neues Dokument erstellen." ma:contentTypeScope="" ma:versionID="35d79cb4eea8cfc14e4297d99a77e8c3">
  <xsd:schema xmlns:xsd="http://www.w3.org/2001/XMLSchema" xmlns:xs="http://www.w3.org/2001/XMLSchema" xmlns:p="http://schemas.microsoft.com/office/2006/metadata/properties" xmlns:ns2="9a903cf6-a1bb-469c-8ec6-069130e1654e" xmlns:ns3="7e168d4e-f650-4b76-bafd-0826542b0a5c" targetNamespace="http://schemas.microsoft.com/office/2006/metadata/properties" ma:root="true" ma:fieldsID="cd60ee628f79b7829f34ff364cfaa7df" ns2:_="" ns3:_="">
    <xsd:import namespace="9a903cf6-a1bb-469c-8ec6-069130e1654e"/>
    <xsd:import namespace="7e168d4e-f650-4b76-bafd-0826542b0a5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03cf6-a1bb-469c-8ec6-069130e165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168d4e-f650-4b76-bafd-0826542b0a5c"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71D9DE-7E29-426F-8C93-5191A37BEACC}">
  <ds:schemaRefs>
    <ds:schemaRef ds:uri="9a903cf6-a1bb-469c-8ec6-069130e1654e"/>
    <ds:schemaRef ds:uri="http://purl.org/dc/elements/1.1/"/>
    <ds:schemaRef ds:uri="http://schemas.microsoft.com/office/2006/metadata/properties"/>
    <ds:schemaRef ds:uri="http://schemas.microsoft.com/office/2006/documentManagement/types"/>
    <ds:schemaRef ds:uri="7e168d4e-f650-4b76-bafd-0826542b0a5c"/>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5E52683-6706-4605-B63F-C7DDF3E3F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03cf6-a1bb-469c-8ec6-069130e1654e"/>
    <ds:schemaRef ds:uri="7e168d4e-f650-4b76-bafd-0826542b0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7A0DCE-1A1A-4DBC-AE22-18A9FA03A3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Results</vt:lpstr>
      <vt:lpstr>TT</vt:lpstr>
      <vt:lpstr>Emissions</vt:lpstr>
      <vt:lpstr>Safety</vt:lpstr>
      <vt:lpstr>Shipper Costs</vt:lpstr>
      <vt:lpstr>Costs</vt:lpstr>
      <vt:lpstr>TDM</vt:lpstr>
      <vt:lpstr>Look Up</vt:lpstr>
      <vt:lpstr>Sheet2</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 Hirschman</dc:creator>
  <cp:keywords/>
  <dc:description/>
  <cp:lastModifiedBy>OMES</cp:lastModifiedBy>
  <cp:revision/>
  <dcterms:created xsi:type="dcterms:W3CDTF">2019-10-06T09:35:23Z</dcterms:created>
  <dcterms:modified xsi:type="dcterms:W3CDTF">2021-03-17T20:43:40Z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0x0101008257EEF0067683439435D625ED9E0C6F</vt:lpwstr>
  </property>
</Properties>
</file>